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ames\OneDrive - Fortress Square Capital\Desktop\Fundscape ISA Mortgage Docs\"/>
    </mc:Choice>
  </mc:AlternateContent>
  <xr:revisionPtr revIDLastSave="0" documentId="13_ncr:1_{39633717-26EC-43CD-8534-CE05A9401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+cinee4ZmF+njnEOEVgVofK2jpg=="/>
    </ext>
  </extLst>
</workbook>
</file>

<file path=xl/calcChain.xml><?xml version="1.0" encoding="utf-8"?>
<calcChain xmlns="http://schemas.openxmlformats.org/spreadsheetml/2006/main">
  <c r="D35" i="4" l="1"/>
  <c r="F32" i="4" l="1"/>
  <c r="E32" i="4"/>
  <c r="D39" i="4"/>
  <c r="D38" i="4"/>
  <c r="D34" i="4" l="1"/>
  <c r="E30" i="4"/>
  <c r="H25" i="4"/>
  <c r="G21" i="4"/>
  <c r="D21" i="4"/>
  <c r="G18" i="4"/>
  <c r="G13" i="4"/>
  <c r="H12" i="4"/>
  <c r="H11" i="4"/>
  <c r="H10" i="4"/>
  <c r="H9" i="4"/>
  <c r="H8" i="4"/>
  <c r="H7" i="4"/>
  <c r="H6" i="4"/>
  <c r="D37" i="4" s="1"/>
  <c r="D4" i="4"/>
  <c r="H28" i="4" s="1"/>
  <c r="D27" i="4" l="1"/>
  <c r="G20" i="4"/>
  <c r="H14" i="4"/>
  <c r="H27" i="4" l="1"/>
  <c r="D29" i="4"/>
  <c r="G14" i="4"/>
  <c r="F27" i="4" s="1"/>
  <c r="D36" i="4" l="1"/>
  <c r="D40" i="4" s="1"/>
  <c r="D25" i="4" l="1"/>
  <c r="D41" i="4" s="1"/>
  <c r="D42" i="4" l="1"/>
  <c r="D44" i="4" s="1"/>
  <c r="E25" i="4"/>
  <c r="I19" i="4" s="1"/>
  <c r="G19" i="4" s="1"/>
  <c r="E27" i="4" l="1"/>
  <c r="D17" i="4"/>
  <c r="D26" i="4" s="1"/>
  <c r="H26" i="4"/>
</calcChain>
</file>

<file path=xl/sharedStrings.xml><?xml version="1.0" encoding="utf-8"?>
<sst xmlns="http://schemas.openxmlformats.org/spreadsheetml/2006/main" count="87" uniqueCount="85">
  <si>
    <t>30 Year Calculator</t>
  </si>
  <si>
    <t>Estimated Closing Costs</t>
  </si>
  <si>
    <t>date</t>
  </si>
  <si>
    <t>Closing Costs</t>
  </si>
  <si>
    <t>[A] Origination</t>
  </si>
  <si>
    <t>Property Information</t>
  </si>
  <si>
    <t>Street Address, City</t>
  </si>
  <si>
    <t>6309 fleet</t>
  </si>
  <si>
    <t>[B] Processing</t>
  </si>
  <si>
    <t>State</t>
  </si>
  <si>
    <t>Total Lender Fees [A+B]</t>
  </si>
  <si>
    <t>Zip Code</t>
  </si>
  <si>
    <t>Title Fees (1.25% Estimated)</t>
  </si>
  <si>
    <t>Appraised Value</t>
  </si>
  <si>
    <t>Prepaids</t>
  </si>
  <si>
    <t>Yearly Taxes Due</t>
  </si>
  <si>
    <t>CDA Value</t>
  </si>
  <si>
    <t>Yearly Insurance Premium Due</t>
  </si>
  <si>
    <t>LTV</t>
  </si>
  <si>
    <t>Purchase Price</t>
  </si>
  <si>
    <t>Prepaid Interest (45 days estimated)</t>
  </si>
  <si>
    <t>Mos.</t>
  </si>
  <si>
    <t>Designated Property Value</t>
  </si>
  <si>
    <t>Escrows</t>
  </si>
  <si>
    <t>Tax Escrow</t>
  </si>
  <si>
    <t>Property Type</t>
  </si>
  <si>
    <t>Insurance Escrow</t>
  </si>
  <si>
    <t>Leasing Status (1)</t>
  </si>
  <si>
    <t>Closing</t>
  </si>
  <si>
    <t>Property Cashflow</t>
  </si>
  <si>
    <t>Monthly HOA Dues</t>
  </si>
  <si>
    <t>Deal Structuring Guidance</t>
  </si>
  <si>
    <t>Monthly Principal and Interest</t>
  </si>
  <si>
    <t>Monthly Property Expenses</t>
  </si>
  <si>
    <t>Monthly In-Place Rent (from Leases)</t>
  </si>
  <si>
    <t>Max LTV</t>
  </si>
  <si>
    <t>Monthly Market Rent (from Appraisal)</t>
  </si>
  <si>
    <t>Median Value</t>
  </si>
  <si>
    <t>Monthly Designated Rental Income</t>
  </si>
  <si>
    <t>Location</t>
  </si>
  <si>
    <t>Loan Information</t>
  </si>
  <si>
    <t>Total Principal Balance</t>
  </si>
  <si>
    <t>Deal Summary</t>
  </si>
  <si>
    <t>Total Loan Proceeds:</t>
  </si>
  <si>
    <t>Note Rate:</t>
  </si>
  <si>
    <t>Borrower Information</t>
  </si>
  <si>
    <t>Expected Closing Date</t>
  </si>
  <si>
    <t>Rate</t>
  </si>
  <si>
    <t>Starting Rate</t>
  </si>
  <si>
    <t>RATES ARE SUBJECT TO CHANGE UNTIL LOAN DOCS ARE OUT.
TERMS ABOVE ARE INDICATIVE AND NOT BINDING.</t>
  </si>
  <si>
    <t>DSCR Adjustment</t>
  </si>
  <si>
    <t>Acquisition</t>
  </si>
  <si>
    <t>Prepayment Penalty</t>
  </si>
  <si>
    <t>5-4-3-2-1</t>
  </si>
  <si>
    <t>SFR</t>
  </si>
  <si>
    <t>OH</t>
  </si>
  <si>
    <t>Loan Strategy</t>
  </si>
  <si>
    <t>Min DSCR</t>
  </si>
  <si>
    <t>Prop Type Adjustment</t>
  </si>
  <si>
    <t>Loan Amount Adjustment</t>
  </si>
  <si>
    <t>Points Adjustment</t>
  </si>
  <si>
    <t>Cashout Adjustment</t>
  </si>
  <si>
    <t>Prepay Adjustment</t>
  </si>
  <si>
    <t>Estimated Note Rate (Before DSCR Adjustment)</t>
  </si>
  <si>
    <t>Rate Buydown</t>
  </si>
  <si>
    <t>Estimated Note Rate</t>
  </si>
  <si>
    <t>Term Rental</t>
  </si>
  <si>
    <t>Interest Rate (Note)</t>
  </si>
  <si>
    <t>Borrower Experience (5)</t>
  </si>
  <si>
    <t>Designated FICO Score (6)</t>
  </si>
  <si>
    <t>(1) Properties are considered leased if the borrower has a qualifying lease. For 2-4 unit properties one unit may be vacant and still be considered leased, or 2 units for 3-4 unit properties financed by an acqusition loan.</t>
  </si>
  <si>
    <t>Loan Purpose</t>
  </si>
  <si>
    <t>Initial DSCR (2)</t>
  </si>
  <si>
    <t>Final DSCR (3)</t>
  </si>
  <si>
    <t>Cash-Out (4)</t>
  </si>
  <si>
    <t>(4) Loans are considered cash-out if proceeds to the borrower are &gt; 2% of the total loan proceeds or $2,000.</t>
  </si>
  <si>
    <t>(5) Borrowers are considered a "Yes" for experience if they can prove 2 years of property management experience, or all properties have a contract in place for professional third-party property management.</t>
  </si>
  <si>
    <t>(6) The lowest Credit Score of all guarantors shall be the Designated Credit Score and be used for all loan qualification purposes.</t>
  </si>
  <si>
    <t>(2) Initial DSCR is the DSCR value used to evaluate DSCR Adjustment, Max LTV Adjustments, and Min DSCR threshold.</t>
  </si>
  <si>
    <t>(3) Final DSCR is calculated based off the final Interest Rate (Note). It will include all rate adjustments, including DSCR Adjustment, and will match Interest Rate (note) in LP.</t>
  </si>
  <si>
    <t>State Adjustment</t>
  </si>
  <si>
    <t>Residency</t>
  </si>
  <si>
    <t>US Citizen</t>
  </si>
  <si>
    <t>Leased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</si>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</sst>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_);_(&quot;$&quot;* \(#,##0.00\);_(&quot;$&quot;* &quot;-&quot;??.0_);_(@_)"/>
    <numFmt numFmtId="166" formatCode="_(&quot;$&quot;* #,##0_);_(&quot;$&quot;* \(#,##0\);_(&quot;$&quot;* &quot;-&quot;??_);_(@_)"/>
    <numFmt numFmtId="167" formatCode="###"/>
    <numFmt numFmtId="168" formatCode="&quot;680 to 699&quot;"/>
    <numFmt numFmtId="169" formatCode="&quot;&gt;75% to ≤80%&quot;"/>
    <numFmt numFmtId="170" formatCode="0.0000%"/>
    <numFmt numFmtId="171" formatCode="&quot;&gt;70% to ≤75%&quot;"/>
    <numFmt numFmtId="172" formatCode="&quot;&gt;65% to ≤70%&quot;"/>
    <numFmt numFmtId="173" formatCode="&quot;&gt;60% to ≤65%&quot;"/>
    <numFmt numFmtId="174" formatCode="&quot;≤60%&quot;"/>
    <numFmt numFmtId="175" formatCode="mm&quot;/&quot;dd&quot;/&quot;yy"/>
    <numFmt numFmtId="176" formatCode="_(* #,##0.0000_);_(* \(#,##0.0000\);_(* &quot;-&quot;??_);_(@_)"/>
  </numFmts>
  <fonts count="29" x14ac:knownFonts="1">
    <font>
      <sz val="10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u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C00000"/>
      <name val="Arial"/>
      <family val="2"/>
    </font>
    <font>
      <i/>
      <sz val="11"/>
      <color rgb="FF808080"/>
      <name val="Arial"/>
      <family val="2"/>
    </font>
    <font>
      <i/>
      <sz val="11"/>
      <color rgb="FF666666"/>
      <name val="Arial"/>
      <family val="2"/>
    </font>
    <font>
      <i/>
      <sz val="12"/>
      <color rgb="FF000000"/>
      <name val="Arial"/>
      <family val="2"/>
    </font>
    <font>
      <sz val="12"/>
      <color rgb="FF222222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rgb="FFC00000"/>
      <name val="Arial"/>
      <family val="2"/>
    </font>
    <font>
      <sz val="10"/>
      <color rgb="FFC00000"/>
      <name val="Arial"/>
      <family val="2"/>
    </font>
    <font>
      <i/>
      <sz val="11"/>
      <color rgb="FFC00000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666666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6" fillId="0" borderId="11" xfId="0" applyFont="1" applyBorder="1" applyAlignment="1">
      <alignment horizontal="right"/>
    </xf>
    <xf numFmtId="14" fontId="6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8" fillId="2" borderId="15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6" fontId="8" fillId="2" borderId="15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6" fontId="2" fillId="0" borderId="10" xfId="0" applyNumberFormat="1" applyFont="1" applyBorder="1"/>
    <xf numFmtId="167" fontId="8" fillId="2" borderId="15" xfId="0" applyNumberFormat="1" applyFont="1" applyFill="1" applyBorder="1" applyAlignment="1">
      <alignment horizontal="right"/>
    </xf>
    <xf numFmtId="166" fontId="2" fillId="0" borderId="7" xfId="0" applyNumberFormat="1" applyFont="1" applyBorder="1"/>
    <xf numFmtId="166" fontId="8" fillId="2" borderId="15" xfId="0" applyNumberFormat="1" applyFont="1" applyFill="1" applyBorder="1"/>
    <xf numFmtId="166" fontId="3" fillId="0" borderId="10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166" fontId="3" fillId="0" borderId="10" xfId="0" applyNumberFormat="1" applyFont="1" applyBorder="1"/>
    <xf numFmtId="0" fontId="2" fillId="4" borderId="18" xfId="0" applyFont="1" applyFill="1" applyBorder="1" applyAlignment="1">
      <alignment horizontal="center"/>
    </xf>
    <xf numFmtId="9" fontId="0" fillId="0" borderId="0" xfId="0" applyNumberFormat="1"/>
    <xf numFmtId="166" fontId="3" fillId="0" borderId="3" xfId="0" applyNumberFormat="1" applyFont="1" applyBorder="1"/>
    <xf numFmtId="0" fontId="8" fillId="2" borderId="19" xfId="0" applyFont="1" applyFill="1" applyBorder="1" applyAlignment="1">
      <alignment horizontal="center"/>
    </xf>
    <xf numFmtId="166" fontId="3" fillId="0" borderId="7" xfId="0" applyNumberFormat="1" applyFont="1" applyBorder="1"/>
    <xf numFmtId="0" fontId="0" fillId="5" borderId="20" xfId="0" applyFill="1" applyBorder="1"/>
    <xf numFmtId="166" fontId="8" fillId="2" borderId="14" xfId="0" applyNumberFormat="1" applyFont="1" applyFill="1" applyBorder="1"/>
    <xf numFmtId="0" fontId="3" fillId="0" borderId="6" xfId="0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49" fontId="1" fillId="5" borderId="20" xfId="0" applyNumberFormat="1" applyFont="1" applyFill="1" applyBorder="1" applyAlignment="1">
      <alignment horizontal="center"/>
    </xf>
    <xf numFmtId="164" fontId="2" fillId="5" borderId="20" xfId="0" applyNumberFormat="1" applyFont="1" applyFill="1" applyBorder="1" applyAlignment="1">
      <alignment horizontal="right"/>
    </xf>
    <xf numFmtId="10" fontId="2" fillId="5" borderId="2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6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174" fontId="1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/>
    </xf>
    <xf numFmtId="166" fontId="8" fillId="2" borderId="14" xfId="0" applyNumberFormat="1" applyFont="1" applyFill="1" applyBorder="1" applyAlignment="1">
      <alignment horizontal="right"/>
    </xf>
    <xf numFmtId="166" fontId="7" fillId="0" borderId="10" xfId="0" applyNumberFormat="1" applyFont="1" applyBorder="1"/>
    <xf numFmtId="0" fontId="2" fillId="0" borderId="6" xfId="0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70" fontId="7" fillId="0" borderId="10" xfId="0" applyNumberFormat="1" applyFont="1" applyBorder="1"/>
    <xf numFmtId="3" fontId="8" fillId="2" borderId="15" xfId="0" applyNumberFormat="1" applyFont="1" applyFill="1" applyBorder="1" applyAlignment="1">
      <alignment horizontal="right"/>
    </xf>
    <xf numFmtId="3" fontId="8" fillId="2" borderId="21" xfId="0" applyNumberFormat="1" applyFont="1" applyFill="1" applyBorder="1" applyAlignment="1">
      <alignment horizontal="right"/>
    </xf>
    <xf numFmtId="175" fontId="8" fillId="2" borderId="15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170" fontId="3" fillId="0" borderId="0" xfId="0" applyNumberFormat="1" applyFont="1"/>
    <xf numFmtId="0" fontId="3" fillId="0" borderId="0" xfId="0" applyFont="1"/>
    <xf numFmtId="170" fontId="2" fillId="0" borderId="24" xfId="0" applyNumberFormat="1" applyFont="1" applyBorder="1"/>
    <xf numFmtId="0" fontId="3" fillId="0" borderId="22" xfId="0" applyFont="1" applyBorder="1" applyAlignment="1">
      <alignment horizontal="center"/>
    </xf>
    <xf numFmtId="166" fontId="0" fillId="0" borderId="0" xfId="0" applyNumberFormat="1"/>
    <xf numFmtId="166" fontId="15" fillId="0" borderId="0" xfId="0" applyNumberFormat="1" applyFont="1" applyAlignment="1">
      <alignment wrapText="1"/>
    </xf>
    <xf numFmtId="170" fontId="15" fillId="0" borderId="0" xfId="0" applyNumberFormat="1" applyFont="1" applyAlignment="1">
      <alignment wrapText="1"/>
    </xf>
    <xf numFmtId="44" fontId="15" fillId="0" borderId="0" xfId="0" applyNumberFormat="1" applyFont="1" applyAlignment="1">
      <alignment wrapText="1"/>
    </xf>
    <xf numFmtId="0" fontId="2" fillId="0" borderId="23" xfId="0" applyFont="1" applyBorder="1" applyAlignment="1">
      <alignment horizontal="right"/>
    </xf>
    <xf numFmtId="166" fontId="8" fillId="2" borderId="24" xfId="0" applyNumberFormat="1" applyFont="1" applyFill="1" applyBorder="1" applyAlignment="1">
      <alignment horizontal="right"/>
    </xf>
    <xf numFmtId="170" fontId="2" fillId="0" borderId="24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0" fontId="8" fillId="2" borderId="21" xfId="0" applyNumberFormat="1" applyFont="1" applyFill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24" xfId="0" applyNumberFormat="1" applyFont="1" applyBorder="1" applyAlignment="1">
      <alignment horizontal="right"/>
    </xf>
    <xf numFmtId="0" fontId="19" fillId="0" borderId="0" xfId="0" applyFont="1"/>
    <xf numFmtId="0" fontId="1" fillId="0" borderId="23" xfId="0" applyFont="1" applyBorder="1" applyAlignment="1">
      <alignment horizontal="center" vertical="center" wrapText="1"/>
    </xf>
    <xf numFmtId="170" fontId="2" fillId="0" borderId="23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0" fontId="2" fillId="0" borderId="14" xfId="0" applyNumberFormat="1" applyFont="1" applyBorder="1" applyAlignment="1">
      <alignment horizontal="right"/>
    </xf>
    <xf numFmtId="170" fontId="2" fillId="0" borderId="21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9" fontId="19" fillId="0" borderId="0" xfId="0" applyNumberFormat="1" applyFont="1"/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vertical="top"/>
    </xf>
    <xf numFmtId="10" fontId="2" fillId="0" borderId="24" xfId="0" applyNumberFormat="1" applyFont="1" applyBorder="1" applyAlignment="1">
      <alignment horizontal="right"/>
    </xf>
    <xf numFmtId="49" fontId="8" fillId="2" borderId="24" xfId="0" applyNumberFormat="1" applyFont="1" applyFill="1" applyBorder="1" applyAlignment="1">
      <alignment horizontal="right"/>
    </xf>
    <xf numFmtId="3" fontId="8" fillId="2" borderId="24" xfId="0" applyNumberFormat="1" applyFont="1" applyFill="1" applyBorder="1" applyAlignment="1">
      <alignment horizontal="right"/>
    </xf>
    <xf numFmtId="0" fontId="23" fillId="0" borderId="0" xfId="0" applyFont="1"/>
    <xf numFmtId="9" fontId="23" fillId="0" borderId="0" xfId="0" applyNumberFormat="1" applyFont="1"/>
    <xf numFmtId="0" fontId="24" fillId="0" borderId="0" xfId="0" applyFont="1"/>
    <xf numFmtId="43" fontId="23" fillId="0" borderId="0" xfId="1" applyFont="1"/>
    <xf numFmtId="0" fontId="23" fillId="0" borderId="0" xfId="0" applyFont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wrapText="1"/>
    </xf>
    <xf numFmtId="49" fontId="1" fillId="0" borderId="23" xfId="0" applyNumberFormat="1" applyFont="1" applyBorder="1" applyAlignment="1">
      <alignment horizontal="center"/>
    </xf>
    <xf numFmtId="0" fontId="3" fillId="0" borderId="23" xfId="0" applyFont="1" applyBorder="1"/>
    <xf numFmtId="0" fontId="2" fillId="0" borderId="23" xfId="0" applyFont="1" applyBorder="1"/>
    <xf numFmtId="168" fontId="1" fillId="0" borderId="23" xfId="0" applyNumberFormat="1" applyFont="1" applyBorder="1" applyAlignment="1">
      <alignment wrapText="1"/>
    </xf>
    <xf numFmtId="0" fontId="10" fillId="3" borderId="23" xfId="0" applyFont="1" applyFill="1" applyBorder="1"/>
    <xf numFmtId="169" fontId="1" fillId="0" borderId="23" xfId="0" applyNumberFormat="1" applyFont="1" applyBorder="1" applyAlignment="1">
      <alignment horizontal="right"/>
    </xf>
    <xf numFmtId="164" fontId="1" fillId="3" borderId="23" xfId="0" applyNumberFormat="1" applyFont="1" applyFill="1" applyBorder="1" applyAlignment="1">
      <alignment horizontal="center"/>
    </xf>
    <xf numFmtId="164" fontId="10" fillId="3" borderId="23" xfId="0" applyNumberFormat="1" applyFont="1" applyFill="1" applyBorder="1" applyAlignment="1">
      <alignment horizontal="right"/>
    </xf>
    <xf numFmtId="171" fontId="1" fillId="0" borderId="23" xfId="0" applyNumberFormat="1" applyFont="1" applyBorder="1" applyAlignment="1">
      <alignment horizontal="right"/>
    </xf>
    <xf numFmtId="172" fontId="1" fillId="0" borderId="23" xfId="0" applyNumberFormat="1" applyFont="1" applyBorder="1" applyAlignment="1">
      <alignment horizontal="right"/>
    </xf>
    <xf numFmtId="173" fontId="1" fillId="0" borderId="23" xfId="0" applyNumberFormat="1" applyFont="1" applyBorder="1" applyAlignment="1">
      <alignment horizontal="right"/>
    </xf>
    <xf numFmtId="174" fontId="1" fillId="0" borderId="23" xfId="0" applyNumberFormat="1" applyFont="1" applyBorder="1" applyAlignment="1">
      <alignment horizontal="right"/>
    </xf>
    <xf numFmtId="0" fontId="0" fillId="0" borderId="23" xfId="0" applyBorder="1"/>
    <xf numFmtId="0" fontId="11" fillId="0" borderId="23" xfId="0" applyFont="1" applyBorder="1"/>
    <xf numFmtId="9" fontId="2" fillId="0" borderId="23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textRotation="90"/>
    </xf>
    <xf numFmtId="173" fontId="2" fillId="0" borderId="23" xfId="0" applyNumberFormat="1" applyFont="1" applyBorder="1" applyAlignment="1">
      <alignment horizontal="right"/>
    </xf>
    <xf numFmtId="164" fontId="2" fillId="0" borderId="23" xfId="0" applyNumberFormat="1" applyFont="1" applyBorder="1" applyAlignment="1">
      <alignment horizontal="right"/>
    </xf>
    <xf numFmtId="0" fontId="15" fillId="0" borderId="0" xfId="0" applyFont="1" applyAlignment="1">
      <alignment horizontal="left" vertical="top" wrapText="1"/>
    </xf>
    <xf numFmtId="168" fontId="2" fillId="0" borderId="23" xfId="0" applyNumberFormat="1" applyFont="1" applyBorder="1" applyAlignment="1">
      <alignment horizontal="center" wrapText="1"/>
    </xf>
    <xf numFmtId="0" fontId="4" fillId="0" borderId="23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3" xfId="0" applyBorder="1"/>
    <xf numFmtId="0" fontId="2" fillId="0" borderId="23" xfId="0" applyFont="1" applyBorder="1" applyAlignment="1">
      <alignment horizontal="center" wrapText="1"/>
    </xf>
    <xf numFmtId="0" fontId="16" fillId="0" borderId="23" xfId="0" applyFont="1" applyBorder="1" applyAlignment="1">
      <alignment horizontal="left" vertical="top" wrapText="1"/>
    </xf>
    <xf numFmtId="9" fontId="12" fillId="0" borderId="23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28" fillId="8" borderId="1" xfId="0" applyFont="1" applyFill="1" applyBorder="1" applyAlignment="1">
      <alignment horizontal="center" vertical="center"/>
    </xf>
    <xf numFmtId="0" fontId="24" fillId="7" borderId="2" xfId="0" applyFont="1" applyFill="1" applyBorder="1"/>
    <xf numFmtId="0" fontId="24" fillId="7" borderId="3" xfId="0" applyFont="1" applyFill="1" applyBorder="1"/>
    <xf numFmtId="0" fontId="24" fillId="7" borderId="5" xfId="0" applyFont="1" applyFill="1" applyBorder="1"/>
    <xf numFmtId="0" fontId="24" fillId="7" borderId="6" xfId="0" applyFont="1" applyFill="1" applyBorder="1"/>
    <xf numFmtId="0" fontId="24" fillId="7" borderId="7" xfId="0" applyFont="1" applyFill="1" applyBorder="1"/>
    <xf numFmtId="0" fontId="5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0" fillId="0" borderId="0" xfId="0"/>
    <xf numFmtId="0" fontId="13" fillId="6" borderId="22" xfId="0" applyFont="1" applyFill="1" applyBorder="1" applyAlignment="1">
      <alignment horizontal="center" vertical="top" wrapText="1"/>
    </xf>
    <xf numFmtId="0" fontId="4" fillId="0" borderId="2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23" xfId="0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23" xfId="0" applyFont="1" applyBorder="1"/>
    <xf numFmtId="10" fontId="3" fillId="0" borderId="23" xfId="0" applyNumberFormat="1" applyFont="1" applyBorder="1"/>
    <xf numFmtId="0" fontId="3" fillId="0" borderId="8" xfId="0" applyFont="1" applyBorder="1"/>
    <xf numFmtId="0" fontId="4" fillId="0" borderId="21" xfId="0" applyFont="1" applyBorder="1"/>
    <xf numFmtId="0" fontId="28" fillId="7" borderId="1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/>
    </xf>
    <xf numFmtId="0" fontId="24" fillId="7" borderId="8" xfId="0" applyFont="1" applyFill="1" applyBorder="1"/>
    <xf numFmtId="0" fontId="7" fillId="0" borderId="13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2" fillId="0" borderId="23" xfId="0" applyFont="1" applyBorder="1" applyAlignment="1">
      <alignment horizontal="left" wrapText="1"/>
    </xf>
    <xf numFmtId="0" fontId="4" fillId="0" borderId="9" xfId="0" applyFont="1" applyBorder="1"/>
    <xf numFmtId="0" fontId="9" fillId="0" borderId="23" xfId="0" applyFont="1" applyBorder="1"/>
    <xf numFmtId="0" fontId="7" fillId="0" borderId="16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textRotation="90"/>
    </xf>
    <xf numFmtId="0" fontId="2" fillId="0" borderId="23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152400</xdr:rowOff>
    </xdr:from>
    <xdr:to>
      <xdr:col>15</xdr:col>
      <xdr:colOff>161924</xdr:colOff>
      <xdr:row>8</xdr:row>
      <xdr:rowOff>144779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56FF3-2779-BB21-D2FD-0C22010E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152400"/>
          <a:ext cx="2038349" cy="16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E022-C4E4-E44F-BB2D-39DF968A4404}">
  <sheetPr>
    <outlinePr summaryBelow="0" summaryRight="0"/>
    <pageSetUpPr fitToPage="1"/>
  </sheetPr>
  <dimension ref="A1:AC1004"/>
  <sheetViews>
    <sheetView showGridLines="0" tabSelected="1" workbookViewId="0">
      <selection activeCell="M13" sqref="M13"/>
    </sheetView>
  </sheetViews>
  <sheetFormatPr defaultColWidth="14.42578125" defaultRowHeight="15" customHeight="1" x14ac:dyDescent="0.2"/>
  <cols>
    <col min="1" max="1" width="5" customWidth="1"/>
    <col min="2" max="2" width="15.28515625" customWidth="1"/>
    <col min="3" max="3" width="41" bestFit="1" customWidth="1"/>
    <col min="4" max="4" width="24.7109375" bestFit="1" customWidth="1"/>
    <col min="5" max="5" width="7.42578125" style="72" customWidth="1"/>
    <col min="6" max="6" width="16.28515625" customWidth="1"/>
    <col min="7" max="7" width="48.28515625" customWidth="1"/>
    <col min="8" max="8" width="28.7109375" customWidth="1"/>
    <col min="9" max="9" width="14.140625" customWidth="1"/>
    <col min="10" max="10" width="6" customWidth="1"/>
    <col min="11" max="11" width="2.7109375" customWidth="1"/>
    <col min="12" max="12" width="14.85546875" customWidth="1"/>
    <col min="13" max="13" width="14.42578125" bestFit="1" customWidth="1"/>
    <col min="14" max="14" width="12" customWidth="1"/>
    <col min="15" max="18" width="10.42578125" customWidth="1"/>
    <col min="19" max="19" width="11.28515625" customWidth="1"/>
    <col min="20" max="20" width="5.7109375" customWidth="1"/>
    <col min="22" max="22" width="22.140625" bestFit="1" customWidth="1"/>
    <col min="23" max="23" width="23.140625" bestFit="1" customWidth="1"/>
  </cols>
  <sheetData>
    <row r="1" spans="1:29" ht="15.75" customHeight="1" x14ac:dyDescent="0.2">
      <c r="A1" s="1"/>
      <c r="I1" s="2"/>
      <c r="J1" s="52"/>
      <c r="AB1" s="52"/>
      <c r="AC1" s="52"/>
    </row>
    <row r="2" spans="1:29" ht="15.75" customHeight="1" x14ac:dyDescent="0.2">
      <c r="A2" s="1"/>
      <c r="B2" s="141" t="s">
        <v>0</v>
      </c>
      <c r="C2" s="121"/>
      <c r="D2" s="122"/>
      <c r="E2" s="73"/>
      <c r="F2" s="142" t="s">
        <v>1</v>
      </c>
      <c r="G2" s="121"/>
      <c r="H2" s="122"/>
      <c r="I2" s="2"/>
      <c r="J2" s="52"/>
      <c r="K2" s="126"/>
      <c r="L2" s="109"/>
      <c r="M2" s="109"/>
      <c r="N2" s="109"/>
      <c r="O2" s="109"/>
      <c r="P2" s="109"/>
      <c r="Q2" s="109"/>
      <c r="R2" s="109"/>
      <c r="S2" s="109"/>
    </row>
    <row r="3" spans="1:29" ht="15.75" customHeight="1" x14ac:dyDescent="0.2">
      <c r="A3" s="2"/>
      <c r="B3" s="123"/>
      <c r="C3" s="124"/>
      <c r="D3" s="125"/>
      <c r="E3" s="73"/>
      <c r="F3" s="143"/>
      <c r="G3" s="124"/>
      <c r="H3" s="125"/>
      <c r="I3" s="2"/>
      <c r="J3" s="52"/>
      <c r="K3" s="109"/>
      <c r="L3" s="113"/>
      <c r="M3" s="113"/>
      <c r="N3" s="113"/>
      <c r="O3" s="113"/>
      <c r="P3" s="113"/>
      <c r="Q3" s="113"/>
      <c r="R3" s="113"/>
      <c r="S3" s="109"/>
    </row>
    <row r="4" spans="1:29" ht="18.75" customHeight="1" x14ac:dyDescent="0.2">
      <c r="A4" s="3"/>
      <c r="B4" s="4"/>
      <c r="C4" s="5" t="s">
        <v>2</v>
      </c>
      <c r="D4" s="6">
        <f ca="1">TODAY()</f>
        <v>45505</v>
      </c>
      <c r="E4" s="73"/>
      <c r="F4" s="144" t="s">
        <v>3</v>
      </c>
      <c r="G4" s="7" t="s">
        <v>4</v>
      </c>
      <c r="H4" s="8">
        <v>2.5000000000000001E-2</v>
      </c>
      <c r="I4" s="2"/>
      <c r="J4" s="52"/>
      <c r="K4" s="147"/>
      <c r="L4" s="109"/>
      <c r="M4" s="109"/>
      <c r="N4" s="109"/>
      <c r="O4" s="109"/>
      <c r="P4" s="109"/>
      <c r="Q4" s="109"/>
      <c r="R4" s="109"/>
      <c r="S4" s="109"/>
    </row>
    <row r="5" spans="1:29" ht="15.75" customHeight="1" x14ac:dyDescent="0.2">
      <c r="A5" s="3"/>
      <c r="B5" s="110" t="s">
        <v>5</v>
      </c>
      <c r="C5" s="9" t="s">
        <v>6</v>
      </c>
      <c r="D5" s="10" t="s">
        <v>7</v>
      </c>
      <c r="E5" s="74"/>
      <c r="F5" s="145"/>
      <c r="G5" s="11" t="s">
        <v>8</v>
      </c>
      <c r="H5" s="12">
        <v>750</v>
      </c>
      <c r="I5" s="2"/>
      <c r="J5" s="52"/>
      <c r="K5" s="109"/>
      <c r="L5" s="113"/>
      <c r="M5" s="113"/>
      <c r="N5" s="113"/>
      <c r="O5" s="113"/>
      <c r="P5" s="113"/>
      <c r="Q5" s="113"/>
      <c r="R5" s="113"/>
      <c r="S5" s="109"/>
    </row>
    <row r="6" spans="1:29" ht="15.75" customHeight="1" x14ac:dyDescent="0.2">
      <c r="A6" s="3"/>
      <c r="B6" s="148"/>
      <c r="C6" s="13" t="s">
        <v>9</v>
      </c>
      <c r="D6" s="10" t="s">
        <v>55</v>
      </c>
      <c r="E6" s="66"/>
      <c r="F6" s="145"/>
      <c r="G6" s="11" t="s">
        <v>10</v>
      </c>
      <c r="H6" s="14">
        <f>H4*D24+H5</f>
        <v>7500</v>
      </c>
      <c r="I6" s="2"/>
      <c r="J6" s="52"/>
      <c r="K6" s="109"/>
      <c r="L6" s="113"/>
      <c r="M6" s="113"/>
      <c r="N6" s="113"/>
      <c r="O6" s="113"/>
      <c r="P6" s="113"/>
      <c r="Q6" s="113"/>
      <c r="R6" s="113"/>
      <c r="S6" s="109"/>
    </row>
    <row r="7" spans="1:29" ht="15.75" customHeight="1" x14ac:dyDescent="0.2">
      <c r="A7" s="3"/>
      <c r="B7" s="148"/>
      <c r="C7" s="13" t="s">
        <v>11</v>
      </c>
      <c r="D7" s="15">
        <v>21220</v>
      </c>
      <c r="E7" s="66"/>
      <c r="F7" s="146"/>
      <c r="G7" s="11" t="s">
        <v>12</v>
      </c>
      <c r="H7" s="16">
        <f>D24*1.25%</f>
        <v>3375</v>
      </c>
      <c r="I7" s="2"/>
      <c r="J7" s="52"/>
      <c r="K7" s="149"/>
      <c r="L7" s="113"/>
      <c r="M7" s="91"/>
      <c r="N7" s="91"/>
      <c r="O7" s="91"/>
      <c r="P7" s="91"/>
      <c r="Q7" s="91"/>
      <c r="R7" s="91"/>
      <c r="S7" s="91"/>
    </row>
    <row r="8" spans="1:29" ht="15.75" customHeight="1" x14ac:dyDescent="0.25">
      <c r="A8" s="3"/>
      <c r="B8" s="148"/>
      <c r="C8" s="13" t="s">
        <v>13</v>
      </c>
      <c r="D8" s="17">
        <v>385000</v>
      </c>
      <c r="E8" s="66"/>
      <c r="F8" s="150" t="s">
        <v>14</v>
      </c>
      <c r="G8" s="7" t="s">
        <v>15</v>
      </c>
      <c r="H8" s="18">
        <f t="shared" ref="H8:H9" si="0">D14</f>
        <v>4500</v>
      </c>
      <c r="I8" s="2"/>
      <c r="J8" s="52"/>
      <c r="K8" s="91"/>
      <c r="L8" s="91"/>
      <c r="M8" s="92"/>
      <c r="N8" s="151"/>
      <c r="O8" s="109"/>
      <c r="P8" s="109"/>
      <c r="Q8" s="109"/>
      <c r="R8" s="109"/>
      <c r="S8" s="109"/>
    </row>
    <row r="9" spans="1:29" ht="15.75" customHeight="1" x14ac:dyDescent="0.25">
      <c r="A9" s="3"/>
      <c r="B9" s="148"/>
      <c r="C9" s="13" t="s">
        <v>16</v>
      </c>
      <c r="D9" s="17">
        <v>385000</v>
      </c>
      <c r="E9" s="66"/>
      <c r="F9" s="145"/>
      <c r="G9" s="11" t="s">
        <v>17</v>
      </c>
      <c r="H9" s="20">
        <f t="shared" si="0"/>
        <v>1298</v>
      </c>
      <c r="J9" s="52"/>
      <c r="K9" s="91"/>
      <c r="L9" s="91"/>
      <c r="M9" s="93"/>
      <c r="N9" s="89"/>
      <c r="O9" s="89"/>
      <c r="P9" s="89"/>
      <c r="Q9" s="89"/>
      <c r="R9" s="89"/>
      <c r="S9" s="89"/>
    </row>
    <row r="10" spans="1:29" ht="15.75" customHeight="1" x14ac:dyDescent="0.25">
      <c r="A10" s="3"/>
      <c r="B10" s="148"/>
      <c r="C10" s="13" t="s">
        <v>19</v>
      </c>
      <c r="D10" s="18">
        <v>500000</v>
      </c>
      <c r="E10" s="66"/>
      <c r="F10" s="146"/>
      <c r="G10" s="11" t="s">
        <v>20</v>
      </c>
      <c r="H10" s="14">
        <f>(45/360)*D24*(6%)</f>
        <v>2025</v>
      </c>
      <c r="I10" s="21" t="s">
        <v>21</v>
      </c>
      <c r="J10" s="52"/>
      <c r="K10" s="152"/>
      <c r="L10" s="94"/>
      <c r="M10" s="95"/>
      <c r="N10" s="95"/>
      <c r="O10" s="95"/>
      <c r="P10" s="96"/>
      <c r="Q10" s="96"/>
      <c r="R10" s="96"/>
      <c r="S10" s="96"/>
      <c r="X10" s="22"/>
    </row>
    <row r="11" spans="1:29" ht="15.75" customHeight="1" x14ac:dyDescent="0.25">
      <c r="A11" s="3"/>
      <c r="B11" s="148"/>
      <c r="C11" s="13" t="s">
        <v>22</v>
      </c>
      <c r="D11" s="20">
        <v>500000</v>
      </c>
      <c r="E11" s="66"/>
      <c r="F11" s="150" t="s">
        <v>23</v>
      </c>
      <c r="G11" s="7" t="s">
        <v>24</v>
      </c>
      <c r="H11" s="23">
        <f t="shared" ref="H11:H12" si="1">D14*(I11+2)/12</f>
        <v>3000</v>
      </c>
      <c r="I11" s="24">
        <v>6</v>
      </c>
      <c r="J11" s="52"/>
      <c r="K11" s="109"/>
      <c r="L11" s="97"/>
      <c r="M11" s="95"/>
      <c r="N11" s="96"/>
      <c r="O11" s="96"/>
      <c r="P11" s="96"/>
      <c r="Q11" s="96"/>
      <c r="R11" s="96"/>
      <c r="S11" s="96"/>
    </row>
    <row r="12" spans="1:29" ht="15.75" customHeight="1" x14ac:dyDescent="0.25">
      <c r="A12" s="3"/>
      <c r="B12" s="148"/>
      <c r="C12" s="13" t="s">
        <v>25</v>
      </c>
      <c r="D12" s="12" t="s">
        <v>54</v>
      </c>
      <c r="E12" s="74"/>
      <c r="F12" s="146"/>
      <c r="G12" s="11" t="s">
        <v>26</v>
      </c>
      <c r="H12" s="25">
        <f t="shared" si="1"/>
        <v>865.33333333333337</v>
      </c>
      <c r="I12" s="24">
        <v>6</v>
      </c>
      <c r="J12" s="52"/>
      <c r="K12" s="109"/>
      <c r="L12" s="98"/>
      <c r="M12" s="96"/>
      <c r="N12" s="96"/>
      <c r="O12" s="96"/>
      <c r="P12" s="96"/>
      <c r="Q12" s="96"/>
      <c r="R12" s="96"/>
      <c r="S12" s="96"/>
    </row>
    <row r="13" spans="1:29" ht="15.75" customHeight="1" x14ac:dyDescent="0.25">
      <c r="A13" s="3"/>
      <c r="B13" s="131"/>
      <c r="C13" s="13" t="s">
        <v>27</v>
      </c>
      <c r="D13" s="12" t="s">
        <v>83</v>
      </c>
      <c r="E13" s="74"/>
      <c r="F13" s="150" t="s">
        <v>28</v>
      </c>
      <c r="G13" s="7" t="str">
        <f>IF(D22="Refinance","Payoff","Purchase Price")</f>
        <v>Purchase Price</v>
      </c>
      <c r="H13" s="17">
        <v>385000</v>
      </c>
      <c r="I13" s="2"/>
      <c r="J13" s="52"/>
      <c r="K13" s="109"/>
      <c r="L13" s="99"/>
      <c r="M13" s="96"/>
      <c r="N13" s="96"/>
      <c r="O13" s="96"/>
      <c r="P13" s="96"/>
      <c r="Q13" s="96"/>
      <c r="R13" s="96"/>
      <c r="S13" s="96"/>
      <c r="X13" s="26"/>
      <c r="Y13" s="26"/>
    </row>
    <row r="14" spans="1:29" ht="15.75" customHeight="1" x14ac:dyDescent="0.25">
      <c r="A14" s="3"/>
      <c r="B14" s="110" t="s">
        <v>29</v>
      </c>
      <c r="C14" s="9" t="s">
        <v>15</v>
      </c>
      <c r="D14" s="27">
        <v>4500</v>
      </c>
      <c r="E14" s="66"/>
      <c r="F14" s="146"/>
      <c r="G14" s="28" t="str">
        <f>IF(H14&gt;0,"Cash to Borrower","Cash to Close")</f>
        <v>Cash to Close</v>
      </c>
      <c r="H14" s="29">
        <f>D24-SUM(H6:H13)</f>
        <v>-137563.33333333331</v>
      </c>
      <c r="I14" s="66"/>
      <c r="J14" s="52"/>
      <c r="K14" s="109"/>
      <c r="L14" s="100"/>
      <c r="M14" s="96"/>
      <c r="N14" s="96"/>
      <c r="O14" s="96"/>
      <c r="P14" s="96"/>
      <c r="Q14" s="96"/>
      <c r="R14" s="96"/>
      <c r="S14" s="96"/>
      <c r="X14" s="30"/>
      <c r="Y14" s="30"/>
      <c r="Z14" s="19"/>
      <c r="AA14" s="19"/>
      <c r="AB14" s="19"/>
    </row>
    <row r="15" spans="1:29" ht="15.75" customHeight="1" x14ac:dyDescent="0.2">
      <c r="A15" s="3"/>
      <c r="B15" s="148"/>
      <c r="C15" s="13" t="s">
        <v>17</v>
      </c>
      <c r="D15" s="17">
        <v>1298</v>
      </c>
      <c r="E15" s="66"/>
      <c r="F15" s="52"/>
      <c r="G15" s="52"/>
      <c r="H15" s="52"/>
      <c r="I15" s="66"/>
      <c r="J15" s="52"/>
      <c r="K15" s="149"/>
      <c r="L15" s="113"/>
      <c r="M15" s="91"/>
      <c r="N15" s="91"/>
      <c r="O15" s="91"/>
      <c r="P15" s="91"/>
      <c r="Q15" s="91"/>
      <c r="R15" s="91"/>
      <c r="S15" s="91"/>
      <c r="X15" s="31"/>
      <c r="Y15" s="31"/>
      <c r="Z15" s="32"/>
      <c r="AA15" s="33"/>
      <c r="AB15" s="33"/>
    </row>
    <row r="16" spans="1:29" ht="15.75" customHeight="1" x14ac:dyDescent="0.2">
      <c r="A16" s="3"/>
      <c r="B16" s="148"/>
      <c r="C16" s="13" t="s">
        <v>30</v>
      </c>
      <c r="D16" s="17">
        <v>125</v>
      </c>
      <c r="E16" s="66"/>
      <c r="F16" s="120" t="s">
        <v>31</v>
      </c>
      <c r="G16" s="121"/>
      <c r="H16" s="122"/>
      <c r="I16" s="66"/>
      <c r="J16" s="52"/>
      <c r="K16" s="153"/>
      <c r="L16" s="113"/>
      <c r="M16" s="113"/>
      <c r="N16" s="113"/>
      <c r="O16" s="113"/>
      <c r="P16" s="113"/>
      <c r="Q16" s="113"/>
      <c r="R16" s="90"/>
      <c r="S16" s="90"/>
      <c r="X16" s="31"/>
      <c r="Y16" s="31"/>
      <c r="Z16" s="33"/>
      <c r="AA16" s="33"/>
      <c r="AB16" s="33"/>
    </row>
    <row r="17" spans="1:29" ht="15.75" customHeight="1" x14ac:dyDescent="0.2">
      <c r="A17" s="3"/>
      <c r="B17" s="148"/>
      <c r="C17" s="13" t="s">
        <v>32</v>
      </c>
      <c r="D17" s="14">
        <f>-PMT(D44/12,360,D24)</f>
        <v>2076.0664056777005</v>
      </c>
      <c r="E17" s="66"/>
      <c r="F17" s="123"/>
      <c r="G17" s="124"/>
      <c r="H17" s="125"/>
      <c r="I17" s="66"/>
      <c r="J17" s="52"/>
      <c r="K17" s="134"/>
      <c r="L17" s="113"/>
      <c r="M17" s="113"/>
      <c r="N17" s="113"/>
      <c r="O17" s="113"/>
      <c r="P17" s="113"/>
      <c r="Q17" s="91"/>
      <c r="R17" s="90"/>
      <c r="S17" s="90"/>
      <c r="X17" s="31"/>
      <c r="Y17" s="31"/>
      <c r="Z17" s="33"/>
      <c r="AA17" s="33"/>
      <c r="AB17" s="33"/>
    </row>
    <row r="18" spans="1:29" ht="15.75" customHeight="1" x14ac:dyDescent="0.2">
      <c r="A18" s="3"/>
      <c r="B18" s="148"/>
      <c r="C18" s="9" t="s">
        <v>33</v>
      </c>
      <c r="D18" s="34">
        <v>0</v>
      </c>
      <c r="E18" s="66"/>
      <c r="F18" s="35" t="s">
        <v>57</v>
      </c>
      <c r="G18" s="135" t="e">
        <f>"Min "&amp;VLOOKUP(IF(D30="Yes","Experienced","No Experience"),#REF!,2,0)&amp;"x DSCR for "&amp;(IF(D30="Yes","Experienced","No Experience"))</f>
        <v>#REF!</v>
      </c>
      <c r="H18" s="136"/>
      <c r="I18" s="66"/>
      <c r="J18" s="52"/>
      <c r="K18" s="134"/>
      <c r="L18" s="113"/>
      <c r="M18" s="113"/>
      <c r="N18" s="113"/>
      <c r="O18" s="113"/>
      <c r="P18" s="113"/>
      <c r="Q18" s="91"/>
      <c r="R18" s="90"/>
      <c r="S18" s="90"/>
      <c r="X18" s="33"/>
      <c r="Y18" s="33"/>
      <c r="Z18" s="33"/>
      <c r="AA18" s="33"/>
      <c r="AB18" s="33"/>
    </row>
    <row r="19" spans="1:29" ht="15.75" customHeight="1" x14ac:dyDescent="0.2">
      <c r="A19" s="3"/>
      <c r="B19" s="148"/>
      <c r="C19" s="13" t="s">
        <v>34</v>
      </c>
      <c r="D19" s="17">
        <v>2800</v>
      </c>
      <c r="E19" s="66"/>
      <c r="F19" s="54" t="s">
        <v>35</v>
      </c>
      <c r="G19" s="137" t="str">
        <f>IFERROR("Max "&amp;INDEX(#REF!,MATCH(Calculator!I19,#REF!,0))*100&amp;"% LTV for "&amp;_xlfn.CONCAT(D23, ", ",F32," FICO, ",D13,", ",IF(D29="Yes","Cash-Out",D22),", DSCR ",E25),_xlfn.CONCAT("Ineligible scenario: ",I19))</f>
        <v>Ineligible scenario: Term Rental, 0 FICO, Leased, Acquisition, 1.00x-1.09x</v>
      </c>
      <c r="H19" s="130"/>
      <c r="I19" s="81" t="str">
        <f>CONCATENATE(D23,", ",F32," FICO, ",D13,", ",IF(D29="Yes","Cash-Out",D22), ", ",E25)</f>
        <v>Term Rental, 0 FICO, Leased, Acquisition, 1.00x-1.09x</v>
      </c>
      <c r="J19" s="52"/>
      <c r="K19" s="91"/>
      <c r="L19" s="101"/>
      <c r="M19" s="101"/>
      <c r="N19" s="101"/>
      <c r="O19" s="101"/>
      <c r="P19" s="101"/>
      <c r="Q19" s="91"/>
      <c r="R19" s="91"/>
      <c r="S19" s="91"/>
      <c r="V19" s="33"/>
      <c r="W19" s="33"/>
      <c r="X19" s="33"/>
      <c r="Y19" s="33"/>
      <c r="Z19" s="33"/>
      <c r="AA19" s="33"/>
      <c r="AB19" s="33"/>
    </row>
    <row r="20" spans="1:29" ht="15.75" customHeight="1" x14ac:dyDescent="0.25">
      <c r="A20" s="3"/>
      <c r="B20" s="148"/>
      <c r="C20" s="13" t="s">
        <v>36</v>
      </c>
      <c r="D20" s="17">
        <v>2800</v>
      </c>
      <c r="E20" s="86"/>
      <c r="F20" s="54" t="s">
        <v>37</v>
      </c>
      <c r="G20" s="138" t="str">
        <f>IFERROR(IF(D11/(VLOOKUP(D7,#REF!,2,0))&gt;250%,"Error: Property &gt;250% of Median Value","Property is an acceptable "&amp;ROUND(D11/(VLOOKUP(D7,#REF!,2,0)),2)*100)&amp;"% of median","Submit for guidance")</f>
        <v>Submit for guidance</v>
      </c>
      <c r="H20" s="130"/>
      <c r="I20" s="66"/>
      <c r="J20" s="52"/>
      <c r="K20" s="91"/>
      <c r="L20" s="101"/>
      <c r="M20" s="101"/>
      <c r="N20" s="101"/>
      <c r="O20" s="101"/>
      <c r="P20" s="101"/>
      <c r="Q20" s="101"/>
      <c r="R20" s="101"/>
      <c r="S20" s="101"/>
      <c r="U20" s="36"/>
      <c r="V20" s="52"/>
      <c r="W20" s="52"/>
      <c r="X20" s="52"/>
      <c r="Y20" s="52"/>
      <c r="Z20" s="52"/>
      <c r="AA20" s="52"/>
      <c r="AB20" s="52"/>
      <c r="AC20" s="52"/>
    </row>
    <row r="21" spans="1:29" ht="15.75" customHeight="1" x14ac:dyDescent="0.25">
      <c r="A21" s="3"/>
      <c r="B21" s="131"/>
      <c r="C21" s="13" t="s">
        <v>38</v>
      </c>
      <c r="D21" s="18">
        <f>IF(D23="Short Term Rental",MAX(D19*0.8,D20),IF(D13="Leased",MIN(D19,D20),D20*0.9))</f>
        <v>2800</v>
      </c>
      <c r="E21" s="86"/>
      <c r="F21" s="37" t="s">
        <v>39</v>
      </c>
      <c r="G21" s="139" t="str">
        <f>IF(OR(D6="AZ",D6="ID",D6="NV",D6="OR",D6="MN",D6="UT",D6="ND",D6="NE",D6="VT",D6="SD",D6="AK",D6="HI"),"Error: State is not currently allowed","No Issue")</f>
        <v>No Issue</v>
      </c>
      <c r="H21" s="140"/>
      <c r="I21" s="66"/>
      <c r="J21" s="52"/>
      <c r="K21" s="91"/>
      <c r="L21" s="101"/>
      <c r="M21" s="101"/>
      <c r="N21" s="101"/>
      <c r="O21" s="101"/>
      <c r="P21" s="101"/>
      <c r="Q21" s="101"/>
      <c r="R21" s="101"/>
      <c r="S21" s="101"/>
      <c r="U21" s="36"/>
      <c r="V21" s="52"/>
      <c r="W21" s="52"/>
      <c r="X21" s="52"/>
      <c r="Y21" s="52"/>
      <c r="Z21" s="52"/>
      <c r="AA21" s="52"/>
      <c r="AB21" s="52"/>
      <c r="AC21" s="52"/>
    </row>
    <row r="22" spans="1:29" ht="15.75" customHeight="1" x14ac:dyDescent="0.25">
      <c r="A22" s="3"/>
      <c r="B22" s="110" t="s">
        <v>40</v>
      </c>
      <c r="C22" s="9" t="s">
        <v>71</v>
      </c>
      <c r="D22" s="38" t="s">
        <v>51</v>
      </c>
      <c r="E22" s="86"/>
      <c r="F22" s="52"/>
      <c r="G22" s="52"/>
      <c r="H22" s="52"/>
      <c r="I22" s="66"/>
      <c r="J22" s="52"/>
      <c r="K22" s="91"/>
      <c r="L22" s="101"/>
      <c r="M22" s="101"/>
      <c r="N22" s="101"/>
      <c r="O22" s="101"/>
      <c r="P22" s="101"/>
      <c r="Q22" s="101"/>
      <c r="R22" s="101"/>
      <c r="S22" s="101"/>
      <c r="U22" s="36"/>
      <c r="V22" s="52"/>
      <c r="W22" s="52"/>
      <c r="X22" s="52"/>
      <c r="Y22" s="52"/>
      <c r="Z22" s="52"/>
      <c r="AA22" s="52"/>
      <c r="AB22" s="52"/>
      <c r="AC22" s="52"/>
    </row>
    <row r="23" spans="1:29" ht="15.75" customHeight="1" x14ac:dyDescent="0.2">
      <c r="A23" s="3"/>
      <c r="B23" s="111"/>
      <c r="C23" s="59" t="s">
        <v>56</v>
      </c>
      <c r="D23" s="60" t="s">
        <v>66</v>
      </c>
      <c r="E23" s="81"/>
      <c r="F23" s="120" t="s">
        <v>42</v>
      </c>
      <c r="G23" s="121"/>
      <c r="H23" s="122"/>
      <c r="I23" s="66"/>
      <c r="J23" s="52"/>
      <c r="K23" s="91"/>
      <c r="L23" s="102"/>
      <c r="M23" s="102"/>
      <c r="N23" s="102"/>
      <c r="O23" s="102"/>
      <c r="P23" s="102"/>
      <c r="Q23" s="102"/>
      <c r="R23" s="102"/>
      <c r="S23" s="10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15.75" customHeight="1" x14ac:dyDescent="0.2">
      <c r="A24" s="3"/>
      <c r="B24" s="111"/>
      <c r="C24" s="13" t="s">
        <v>41</v>
      </c>
      <c r="D24" s="17">
        <v>270000</v>
      </c>
      <c r="E24" s="82"/>
      <c r="F24" s="123"/>
      <c r="G24" s="124"/>
      <c r="H24" s="125"/>
      <c r="I24" s="66"/>
      <c r="J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15.75" customHeight="1" x14ac:dyDescent="0.25">
      <c r="A25" s="3"/>
      <c r="B25" s="111"/>
      <c r="C25" s="13" t="s">
        <v>72</v>
      </c>
      <c r="D25" s="64">
        <f>D21/(D14/12+D15/12+D16+(-PMT(D40/12,360,D24)))</f>
        <v>1.0813603909835323</v>
      </c>
      <c r="E25" s="83" t="str">
        <f>IF(D25&lt;0.9,"&lt;0.90x",IF(D25&lt;1,"0.90x-0.99x",IF(D25&lt;1.1,"1.00x-1.09x","&gt;1.10x")))</f>
        <v>1.00x-1.09x</v>
      </c>
      <c r="F25" s="127" t="s">
        <v>43</v>
      </c>
      <c r="G25" s="128"/>
      <c r="H25" s="39">
        <f>D24</f>
        <v>270000</v>
      </c>
      <c r="I25" s="66"/>
      <c r="J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15.75" customHeight="1" x14ac:dyDescent="0.25">
      <c r="A26" s="3"/>
      <c r="B26" s="111"/>
      <c r="C26" s="13" t="s">
        <v>73</v>
      </c>
      <c r="D26" s="65" t="e">
        <f>D21/D18</f>
        <v>#DIV/0!</v>
      </c>
      <c r="E26" s="83"/>
      <c r="F26" s="127" t="s">
        <v>44</v>
      </c>
      <c r="G26" s="128"/>
      <c r="H26" s="42">
        <f>D42</f>
        <v>8.5000000000000006E-2</v>
      </c>
      <c r="I26" s="66"/>
      <c r="J26" s="52"/>
      <c r="K26" s="126"/>
      <c r="L26" s="109"/>
      <c r="M26" s="109"/>
      <c r="N26" s="109"/>
      <c r="O26" s="109"/>
      <c r="P26" s="109"/>
      <c r="Q26" s="109"/>
      <c r="R26" s="109"/>
      <c r="S26" s="109"/>
      <c r="T26" s="52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15.75" customHeight="1" x14ac:dyDescent="0.25">
      <c r="A27" s="3"/>
      <c r="B27" s="111"/>
      <c r="C27" s="13" t="s">
        <v>18</v>
      </c>
      <c r="D27" s="78">
        <f>D24/D11</f>
        <v>0.54</v>
      </c>
      <c r="E27" s="82">
        <f>IFERROR(INDEX(#REF!,MATCH(Calculator!I19,#REF!,0)),0)</f>
        <v>0</v>
      </c>
      <c r="F27" s="127" t="str">
        <f>G14</f>
        <v>Cash to Close</v>
      </c>
      <c r="G27" s="128"/>
      <c r="H27" s="39">
        <f>H14</f>
        <v>-137563.33333333331</v>
      </c>
      <c r="I27" s="66"/>
      <c r="J27" s="52"/>
      <c r="K27" s="109"/>
      <c r="L27" s="109"/>
      <c r="M27" s="109"/>
      <c r="N27" s="109"/>
      <c r="O27" s="109"/>
      <c r="P27" s="109"/>
      <c r="Q27" s="109"/>
      <c r="R27" s="109"/>
      <c r="S27" s="109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ht="15.75" customHeight="1" x14ac:dyDescent="0.25">
      <c r="A28" s="3"/>
      <c r="B28" s="111"/>
      <c r="C28" s="13" t="s">
        <v>52</v>
      </c>
      <c r="D28" s="79" t="s">
        <v>53</v>
      </c>
      <c r="E28" s="81"/>
      <c r="F28" s="127" t="s">
        <v>46</v>
      </c>
      <c r="G28" s="128"/>
      <c r="H28" s="45">
        <f ca="1">D4+21</f>
        <v>45526</v>
      </c>
      <c r="I28" s="66"/>
      <c r="J28" s="52"/>
      <c r="K28" s="117"/>
      <c r="L28" s="109"/>
      <c r="M28" s="117"/>
      <c r="N28" s="113"/>
      <c r="O28" s="113"/>
      <c r="P28" s="117"/>
      <c r="Q28" s="113"/>
      <c r="R28" s="117"/>
      <c r="S28" s="117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ht="15.75" customHeight="1" x14ac:dyDescent="0.2">
      <c r="A29" s="3"/>
      <c r="B29" s="112"/>
      <c r="C29" s="40" t="s">
        <v>74</v>
      </c>
      <c r="D29" s="41" t="str">
        <f>IF(AND(D22="Refinance",OR(H14&gt;2000,H14/D24&gt;2%)),"Yes","No")</f>
        <v>No</v>
      </c>
      <c r="E29" s="81"/>
      <c r="F29" s="129" t="s">
        <v>49</v>
      </c>
      <c r="G29" s="109"/>
      <c r="H29" s="130"/>
      <c r="I29" s="66"/>
      <c r="J29" s="52"/>
      <c r="K29" s="109"/>
      <c r="L29" s="109"/>
      <c r="M29" s="109"/>
      <c r="N29" s="109"/>
      <c r="O29" s="109"/>
      <c r="P29" s="109"/>
      <c r="Q29" s="109"/>
      <c r="R29" s="109"/>
      <c r="S29" s="109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ht="15.75" customHeight="1" x14ac:dyDescent="0.2">
      <c r="A30" s="3"/>
      <c r="B30" s="110" t="s">
        <v>45</v>
      </c>
      <c r="C30" s="13" t="s">
        <v>68</v>
      </c>
      <c r="D30" s="43" t="s">
        <v>84</v>
      </c>
      <c r="E30" s="84" t="e">
        <f>IF(Calculator!D30="Yes",#REF!,#REF!)</f>
        <v>#REF!</v>
      </c>
      <c r="F30" s="131"/>
      <c r="G30" s="132"/>
      <c r="H30" s="133"/>
      <c r="I30" s="77"/>
      <c r="J30" s="52"/>
      <c r="K30" s="114"/>
      <c r="L30" s="109"/>
      <c r="M30" s="114"/>
      <c r="N30" s="113"/>
      <c r="O30" s="113"/>
      <c r="P30" s="116"/>
      <c r="Q30" s="116"/>
      <c r="R30" s="103"/>
      <c r="S30" s="103"/>
      <c r="T30" s="52"/>
      <c r="U30" s="52"/>
      <c r="V30" s="52"/>
      <c r="W30" s="52"/>
      <c r="X30" s="52"/>
      <c r="Y30" s="52"/>
      <c r="Z30" s="52"/>
      <c r="AA30" s="52"/>
      <c r="AB30" s="52"/>
      <c r="AC30" s="52"/>
    </row>
    <row r="31" spans="1:29" ht="15.75" customHeight="1" x14ac:dyDescent="0.2">
      <c r="A31" s="3"/>
      <c r="B31" s="111"/>
      <c r="C31" s="13" t="s">
        <v>81</v>
      </c>
      <c r="D31" s="80" t="s">
        <v>82</v>
      </c>
      <c r="E31" s="84"/>
      <c r="F31" s="52"/>
      <c r="G31" s="52"/>
      <c r="H31" s="52"/>
      <c r="I31" s="77"/>
      <c r="J31" s="52"/>
      <c r="K31" s="114"/>
      <c r="L31" s="114"/>
      <c r="M31" s="114"/>
      <c r="N31" s="113"/>
      <c r="O31" s="113"/>
      <c r="P31" s="116"/>
      <c r="Q31" s="113"/>
      <c r="R31" s="103"/>
      <c r="S31" s="103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29" ht="15.75" customHeight="1" x14ac:dyDescent="0.2">
      <c r="A32" s="3"/>
      <c r="B32" s="112"/>
      <c r="C32" s="40" t="s">
        <v>69</v>
      </c>
      <c r="D32" s="44">
        <v>680</v>
      </c>
      <c r="E32" s="85">
        <f>IF(D31="Foreign National", M9,IF(AND(D32&gt;=660,D32&lt;=679),N9,IF(AND(D32&gt;=680,D32&lt;=699),O9,IF(AND(D32&gt;=700,D32&lt;=719),P9,IF(AND(D32&gt;=720,D32&lt;=739),Q9,IF(AND(D32&gt;=740,D32&lt;=759),R9,IF(D32&gt;=760,S9,"&lt;660")))))))</f>
        <v>0</v>
      </c>
      <c r="F32" s="85">
        <f>IF(D31="Foreign National",K34,IF(AND(D13="Leased",D32&gt;=720),K30,IF(AND(D13="Leased",D32&gt;=700),K31,IF(AND(D13="Leased",D32&gt;=680),K32,IF(AND(D13="Leased",D32&gt;=660),K33,IF(AND(D13="Unleased",D32&gt;=740),K35,IF(AND(D13="Unleased",D32&gt;=700),K36,IF(AND(D13="Unleased",D32&gt;=660),K37,"&lt;660"))))))))</f>
        <v>0</v>
      </c>
      <c r="G32" s="52"/>
      <c r="H32" s="52"/>
      <c r="I32" s="77"/>
      <c r="J32" s="52"/>
      <c r="K32" s="114"/>
      <c r="L32" s="113"/>
      <c r="M32" s="114"/>
      <c r="N32" s="113"/>
      <c r="O32" s="113"/>
      <c r="P32" s="116"/>
      <c r="Q32" s="113"/>
      <c r="R32" s="103"/>
      <c r="S32" s="103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1:29" ht="15.75" customHeight="1" x14ac:dyDescent="0.2">
      <c r="A33" s="3"/>
      <c r="B33" s="110" t="s">
        <v>47</v>
      </c>
      <c r="C33" s="69" t="s">
        <v>48</v>
      </c>
      <c r="D33" s="70">
        <v>0.08</v>
      </c>
      <c r="E33" s="81"/>
      <c r="F33" s="74"/>
      <c r="G33" s="55"/>
      <c r="H33" s="52"/>
      <c r="I33" s="66"/>
      <c r="J33" s="52"/>
      <c r="K33" s="114"/>
      <c r="L33" s="113"/>
      <c r="M33" s="114"/>
      <c r="N33" s="113"/>
      <c r="O33" s="113"/>
      <c r="P33" s="116"/>
      <c r="Q33" s="113"/>
      <c r="R33" s="103"/>
      <c r="S33" s="103"/>
      <c r="T33" s="52"/>
      <c r="U33" s="52"/>
      <c r="V33" s="52"/>
      <c r="W33" s="52"/>
      <c r="X33" s="52"/>
      <c r="Y33" s="52"/>
      <c r="Z33" s="52"/>
      <c r="AA33" s="52"/>
      <c r="AB33" s="52"/>
      <c r="AC33" s="52"/>
    </row>
    <row r="34" spans="1:29" ht="15.75" customHeight="1" x14ac:dyDescent="0.2">
      <c r="A34" s="3"/>
      <c r="B34" s="111"/>
      <c r="C34" s="59" t="s">
        <v>58</v>
      </c>
      <c r="D34" s="61">
        <f>IF(OR(D12="SFR",D12="TownH"),0,0.25%)</f>
        <v>0</v>
      </c>
      <c r="E34" s="83"/>
      <c r="G34" s="56"/>
      <c r="H34" s="52"/>
      <c r="I34" s="66"/>
      <c r="J34" s="52"/>
      <c r="K34" s="108"/>
      <c r="L34" s="113"/>
      <c r="M34" s="108"/>
      <c r="N34" s="113"/>
      <c r="O34" s="113"/>
      <c r="P34" s="116"/>
      <c r="Q34" s="113"/>
      <c r="R34" s="103"/>
      <c r="S34" s="103"/>
      <c r="T34" s="52"/>
      <c r="U34" s="52"/>
      <c r="V34" s="52"/>
      <c r="W34" s="52"/>
      <c r="X34" s="52"/>
      <c r="Y34" s="52"/>
      <c r="Z34" s="52"/>
      <c r="AA34" s="52"/>
      <c r="AB34" s="52"/>
      <c r="AC34" s="52"/>
    </row>
    <row r="35" spans="1:29" ht="15.75" customHeight="1" x14ac:dyDescent="0.2">
      <c r="A35" s="3"/>
      <c r="B35" s="111"/>
      <c r="C35" s="59" t="s">
        <v>59</v>
      </c>
      <c r="D35" s="61">
        <f>IF(D24&lt;150000,0.5%,IF(D24&gt;1000000,0.25%,0))</f>
        <v>0</v>
      </c>
      <c r="E35" s="87"/>
      <c r="G35" s="57"/>
      <c r="H35" s="52"/>
      <c r="I35" s="66"/>
      <c r="J35" s="52"/>
      <c r="K35" s="114"/>
      <c r="L35" s="113"/>
      <c r="M35" s="114"/>
      <c r="N35" s="113"/>
      <c r="O35" s="113"/>
      <c r="P35" s="116"/>
      <c r="Q35" s="113"/>
      <c r="R35" s="103"/>
      <c r="S35" s="103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1:29" ht="15.75" customHeight="1" x14ac:dyDescent="0.2">
      <c r="A36" s="3"/>
      <c r="B36" s="111"/>
      <c r="C36" s="59" t="s">
        <v>61</v>
      </c>
      <c r="D36" s="61">
        <f>IF(D29="Yes",0.25%,0)</f>
        <v>0</v>
      </c>
      <c r="E36" s="87"/>
      <c r="G36" s="57"/>
      <c r="H36" s="52"/>
      <c r="I36" s="66"/>
      <c r="J36" s="52"/>
      <c r="K36" s="114"/>
      <c r="L36" s="113"/>
      <c r="M36" s="114"/>
      <c r="N36" s="113"/>
      <c r="O36" s="113"/>
      <c r="P36" s="116"/>
      <c r="Q36" s="113"/>
      <c r="R36" s="103"/>
      <c r="S36" s="103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1:29" ht="15.75" customHeight="1" x14ac:dyDescent="0.2">
      <c r="A37" s="3"/>
      <c r="B37" s="111"/>
      <c r="C37" s="59" t="s">
        <v>60</v>
      </c>
      <c r="D37" s="61">
        <f>IF(AND(H4&gt;3%,H6&gt;5000),0.25%,0)</f>
        <v>0</v>
      </c>
      <c r="E37" s="87"/>
      <c r="G37" s="56"/>
      <c r="H37" s="52"/>
      <c r="I37" s="66"/>
      <c r="J37" s="52"/>
      <c r="K37" s="114"/>
      <c r="L37" s="113"/>
      <c r="M37" s="114"/>
      <c r="N37" s="113"/>
      <c r="O37" s="113"/>
      <c r="P37" s="116"/>
      <c r="Q37" s="113"/>
      <c r="R37" s="103"/>
      <c r="S37" s="103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  <row r="38" spans="1:29" ht="15.75" customHeight="1" x14ac:dyDescent="0.2">
      <c r="A38" s="3"/>
      <c r="B38" s="111"/>
      <c r="C38" s="59" t="s">
        <v>62</v>
      </c>
      <c r="D38" s="61">
        <f>IF(D28="3-2-1",0.25%,0)</f>
        <v>0</v>
      </c>
      <c r="E38" s="87"/>
      <c r="H38" s="52"/>
      <c r="I38" s="66"/>
      <c r="J38" s="52"/>
      <c r="K38" s="108"/>
      <c r="L38" s="109"/>
      <c r="M38" s="108"/>
      <c r="N38" s="109"/>
      <c r="O38" s="109"/>
      <c r="P38" s="116"/>
      <c r="Q38" s="109"/>
      <c r="R38" s="103"/>
      <c r="S38" s="103"/>
      <c r="T38" s="52"/>
      <c r="U38" s="52"/>
      <c r="V38" s="52"/>
      <c r="W38" s="52"/>
      <c r="X38" s="52"/>
      <c r="Y38" s="52"/>
      <c r="Z38" s="52"/>
      <c r="AA38" s="52"/>
      <c r="AB38" s="52"/>
      <c r="AC38" s="52"/>
    </row>
    <row r="39" spans="1:29" ht="15.75" customHeight="1" x14ac:dyDescent="0.2">
      <c r="A39" s="46"/>
      <c r="B39" s="111"/>
      <c r="C39" s="62" t="s">
        <v>80</v>
      </c>
      <c r="D39" s="71">
        <f>IF(OR(D6="CT",D6="IL",D6="NY",D6="NJ",D6="MD"),0.25%,0)</f>
        <v>0</v>
      </c>
      <c r="E39" s="88"/>
      <c r="G39" s="58"/>
      <c r="H39" s="52"/>
      <c r="I39" s="66"/>
      <c r="J39" s="52"/>
      <c r="K39" s="101"/>
      <c r="L39" s="104"/>
      <c r="M39" s="105"/>
      <c r="N39" s="105"/>
      <c r="O39" s="106"/>
      <c r="P39" s="106"/>
      <c r="Q39" s="106"/>
      <c r="R39" s="106"/>
      <c r="S39" s="106"/>
      <c r="T39" s="52"/>
      <c r="U39" s="52"/>
      <c r="V39" s="52"/>
      <c r="W39" s="52"/>
      <c r="X39" s="52"/>
      <c r="Y39" s="52"/>
      <c r="Z39" s="52"/>
      <c r="AA39" s="52"/>
      <c r="AB39" s="52"/>
      <c r="AC39" s="52"/>
    </row>
    <row r="40" spans="1:29" ht="15.75" customHeight="1" x14ac:dyDescent="0.2">
      <c r="A40" s="46"/>
      <c r="B40" s="111"/>
      <c r="C40" s="59" t="s">
        <v>63</v>
      </c>
      <c r="D40" s="53">
        <f>MAX(4%,SUM(D33:D39))</f>
        <v>0.08</v>
      </c>
      <c r="E40" s="88"/>
      <c r="I40" s="66"/>
      <c r="J40" s="52"/>
      <c r="K40" s="115"/>
      <c r="L40" s="109"/>
      <c r="M40" s="109"/>
      <c r="N40" s="109"/>
      <c r="O40" s="109"/>
      <c r="P40" s="109"/>
      <c r="Q40" s="109"/>
      <c r="R40" s="109"/>
      <c r="S40" s="109"/>
      <c r="T40" s="52"/>
      <c r="U40" s="52"/>
      <c r="V40" s="52"/>
      <c r="W40" s="52"/>
      <c r="X40" s="52"/>
      <c r="Y40" s="52"/>
      <c r="Z40" s="52"/>
      <c r="AA40" s="52"/>
      <c r="AB40" s="52"/>
      <c r="AC40" s="52"/>
    </row>
    <row r="41" spans="1:29" ht="15.75" customHeight="1" x14ac:dyDescent="0.2">
      <c r="A41" s="46"/>
      <c r="B41" s="111"/>
      <c r="C41" s="62" t="s">
        <v>50</v>
      </c>
      <c r="D41" s="71">
        <f>IF(D25&lt;1.1,0.5%,0)</f>
        <v>5.0000000000000001E-3</v>
      </c>
      <c r="E41" s="66"/>
      <c r="I41" s="66"/>
      <c r="J41" s="52"/>
      <c r="K41" s="109"/>
      <c r="L41" s="109"/>
      <c r="M41" s="109"/>
      <c r="N41" s="109"/>
      <c r="O41" s="109"/>
      <c r="P41" s="109"/>
      <c r="Q41" s="109"/>
      <c r="R41" s="109"/>
      <c r="S41" s="109"/>
      <c r="T41" s="52"/>
      <c r="U41" s="52"/>
      <c r="V41" s="52"/>
      <c r="W41" s="52"/>
      <c r="X41" s="52"/>
      <c r="Y41" s="52"/>
      <c r="Z41" s="52"/>
      <c r="AA41" s="52"/>
      <c r="AB41" s="52"/>
      <c r="AC41" s="52"/>
    </row>
    <row r="42" spans="1:29" ht="15.75" customHeight="1" x14ac:dyDescent="0.2">
      <c r="A42" s="46"/>
      <c r="B42" s="111"/>
      <c r="C42" s="59" t="s">
        <v>65</v>
      </c>
      <c r="D42" s="53">
        <f>D40+D41</f>
        <v>8.5000000000000006E-2</v>
      </c>
      <c r="E42" s="76"/>
      <c r="G42" s="52"/>
      <c r="H42" s="52"/>
      <c r="I42" s="66"/>
      <c r="K42" s="48"/>
      <c r="U42" s="52"/>
      <c r="V42" s="52"/>
      <c r="W42" s="52"/>
      <c r="X42" s="52"/>
      <c r="Y42" s="52"/>
      <c r="Z42" s="52"/>
      <c r="AA42" s="52"/>
      <c r="AB42" s="52"/>
      <c r="AC42" s="52"/>
    </row>
    <row r="43" spans="1:29" ht="15.75" customHeight="1" x14ac:dyDescent="0.2">
      <c r="A43" s="46"/>
      <c r="B43" s="111"/>
      <c r="C43" s="62" t="s">
        <v>64</v>
      </c>
      <c r="D43" s="63">
        <v>0</v>
      </c>
      <c r="E43" s="76"/>
      <c r="G43" s="52"/>
      <c r="H43" s="52"/>
      <c r="K43" s="48"/>
      <c r="U43" s="52"/>
      <c r="V43" s="52"/>
      <c r="W43" s="52"/>
      <c r="X43" s="52"/>
      <c r="Y43" s="52"/>
      <c r="Z43" s="52"/>
      <c r="AA43" s="52"/>
      <c r="AB43" s="52"/>
      <c r="AC43" s="52"/>
    </row>
    <row r="44" spans="1:29" ht="15.75" customHeight="1" x14ac:dyDescent="0.2">
      <c r="A44" s="46"/>
      <c r="B44" s="112"/>
      <c r="C44" s="62" t="s">
        <v>67</v>
      </c>
      <c r="D44" s="71">
        <f>MAX(4%,D42-D43)</f>
        <v>8.5000000000000006E-2</v>
      </c>
      <c r="E44" s="76"/>
      <c r="G44" s="52"/>
      <c r="H44" s="52"/>
      <c r="K44" s="48"/>
      <c r="U44" s="52"/>
      <c r="V44" s="52"/>
      <c r="W44" s="52"/>
      <c r="X44" s="52"/>
      <c r="Y44" s="52"/>
      <c r="Z44" s="52"/>
      <c r="AA44" s="52"/>
      <c r="AB44" s="52"/>
      <c r="AC44" s="52"/>
    </row>
    <row r="45" spans="1:29" ht="15.75" customHeight="1" x14ac:dyDescent="0.2">
      <c r="A45" s="46"/>
      <c r="B45" s="67"/>
      <c r="C45" s="13"/>
      <c r="D45" s="68"/>
      <c r="E45" s="76"/>
      <c r="H45" s="52"/>
      <c r="K45" s="48"/>
      <c r="U45" s="52"/>
      <c r="V45" s="52"/>
      <c r="W45" s="52"/>
      <c r="X45" s="52"/>
      <c r="Y45" s="52"/>
      <c r="Z45" s="52"/>
      <c r="AA45" s="52"/>
      <c r="AB45" s="52"/>
      <c r="AC45" s="52"/>
    </row>
    <row r="46" spans="1:29" ht="15.75" customHeight="1" x14ac:dyDescent="0.2">
      <c r="A46" s="52"/>
      <c r="B46" s="119" t="s">
        <v>70</v>
      </c>
      <c r="C46" s="119"/>
      <c r="D46" s="119"/>
      <c r="E46" s="76"/>
      <c r="I46" s="52"/>
      <c r="K46" s="48"/>
      <c r="U46" s="52"/>
      <c r="V46" s="52"/>
      <c r="W46" s="52"/>
      <c r="X46" s="52"/>
      <c r="Y46" s="52"/>
      <c r="Z46" s="52"/>
      <c r="AA46" s="52"/>
      <c r="AB46" s="52"/>
      <c r="AC46" s="52"/>
    </row>
    <row r="47" spans="1:29" ht="15.75" customHeight="1" x14ac:dyDescent="0.2">
      <c r="A47" s="1"/>
      <c r="B47" s="118"/>
      <c r="C47" s="118"/>
      <c r="D47" s="118"/>
      <c r="E47" s="76"/>
      <c r="I47" s="52"/>
      <c r="K47" s="48"/>
      <c r="U47" s="52"/>
      <c r="V47" s="52"/>
      <c r="W47" s="52"/>
      <c r="X47" s="52"/>
      <c r="Y47" s="52"/>
      <c r="Z47" s="52"/>
      <c r="AA47" s="52"/>
      <c r="AB47" s="52"/>
      <c r="AC47" s="52"/>
    </row>
    <row r="48" spans="1:29" ht="15.75" customHeight="1" x14ac:dyDescent="0.2">
      <c r="A48" s="1"/>
      <c r="B48" s="118"/>
      <c r="C48" s="118"/>
      <c r="D48" s="118"/>
      <c r="E48" s="76"/>
      <c r="I48" s="52"/>
      <c r="K48" s="48"/>
      <c r="U48" s="52"/>
      <c r="V48" s="52"/>
      <c r="W48" s="52"/>
      <c r="X48" s="52"/>
      <c r="Y48" s="52"/>
      <c r="Z48" s="52"/>
      <c r="AA48" s="52"/>
      <c r="AB48" s="52"/>
      <c r="AC48" s="52"/>
    </row>
    <row r="49" spans="1:29" ht="15.75" customHeight="1" x14ac:dyDescent="0.2">
      <c r="A49" s="47"/>
      <c r="B49" s="107" t="s">
        <v>78</v>
      </c>
      <c r="C49" s="107"/>
      <c r="D49" s="107"/>
      <c r="E49" s="76"/>
      <c r="I49" s="52"/>
      <c r="K49" s="48"/>
      <c r="S49" s="49"/>
      <c r="T49" s="50"/>
      <c r="U49" s="52"/>
      <c r="V49" s="52"/>
      <c r="W49" s="52"/>
      <c r="X49" s="52"/>
      <c r="Y49" s="52"/>
      <c r="Z49" s="52"/>
      <c r="AA49" s="52"/>
      <c r="AB49" s="52"/>
      <c r="AC49" s="52"/>
    </row>
    <row r="50" spans="1:29" ht="15.75" customHeight="1" x14ac:dyDescent="0.2">
      <c r="A50" s="47"/>
      <c r="B50" s="107"/>
      <c r="C50" s="107"/>
      <c r="D50" s="107"/>
      <c r="K50" s="48"/>
      <c r="U50" s="52"/>
      <c r="V50" s="52"/>
      <c r="W50" s="52"/>
      <c r="X50" s="52"/>
      <c r="Y50" s="52"/>
      <c r="Z50" s="52"/>
      <c r="AA50" s="52"/>
      <c r="AB50" s="52"/>
      <c r="AC50" s="52"/>
    </row>
    <row r="51" spans="1:29" ht="15.75" customHeight="1" x14ac:dyDescent="0.2">
      <c r="A51" s="47"/>
      <c r="B51" s="107" t="s">
        <v>79</v>
      </c>
      <c r="C51" s="107"/>
      <c r="D51" s="107"/>
      <c r="E51" s="66"/>
      <c r="U51" s="52"/>
      <c r="V51" s="52"/>
      <c r="W51" s="52"/>
      <c r="X51" s="52"/>
      <c r="Y51" s="52"/>
      <c r="Z51" s="52"/>
      <c r="AA51" s="52"/>
      <c r="AB51" s="52"/>
      <c r="AC51" s="52"/>
    </row>
    <row r="52" spans="1:29" ht="15.75" customHeight="1" x14ac:dyDescent="0.2">
      <c r="A52" s="47"/>
      <c r="B52" s="107"/>
      <c r="C52" s="107"/>
      <c r="D52" s="107"/>
      <c r="E52" s="66"/>
      <c r="F52" s="52"/>
      <c r="U52" s="52"/>
      <c r="V52" s="52"/>
      <c r="W52" s="52"/>
      <c r="X52" s="52"/>
      <c r="Y52" s="52"/>
      <c r="Z52" s="52"/>
      <c r="AA52" s="52"/>
      <c r="AB52" s="52"/>
      <c r="AC52" s="52"/>
    </row>
    <row r="53" spans="1:29" ht="15.75" customHeight="1" x14ac:dyDescent="0.2">
      <c r="A53" s="47"/>
      <c r="B53" s="118" t="s">
        <v>75</v>
      </c>
      <c r="C53" s="118"/>
      <c r="D53" s="118"/>
      <c r="E53" s="66"/>
      <c r="F53" s="52"/>
      <c r="U53" s="52"/>
      <c r="V53" s="52"/>
      <c r="W53" s="52"/>
      <c r="X53" s="52"/>
      <c r="Y53" s="52"/>
      <c r="Z53" s="52"/>
      <c r="AA53" s="52"/>
      <c r="AB53" s="52"/>
      <c r="AC53" s="52"/>
    </row>
    <row r="54" spans="1:29" ht="15.75" customHeight="1" x14ac:dyDescent="0.2">
      <c r="A54" s="47"/>
      <c r="B54" s="118"/>
      <c r="C54" s="118"/>
      <c r="D54" s="118"/>
      <c r="E54" s="66"/>
      <c r="U54" s="52"/>
      <c r="V54" s="52"/>
      <c r="W54" s="52"/>
      <c r="X54" s="52"/>
      <c r="Y54" s="52"/>
      <c r="Z54" s="52"/>
      <c r="AA54" s="52"/>
      <c r="AB54" s="52"/>
      <c r="AC54" s="52"/>
    </row>
    <row r="55" spans="1:29" ht="15.75" customHeight="1" x14ac:dyDescent="0.2">
      <c r="A55" s="47"/>
      <c r="B55" s="107" t="s">
        <v>76</v>
      </c>
      <c r="C55" s="107"/>
      <c r="D55" s="107"/>
      <c r="E55" s="66"/>
      <c r="F55" s="52"/>
      <c r="U55" s="52"/>
      <c r="V55" s="52"/>
      <c r="W55" s="52"/>
      <c r="X55" s="52"/>
      <c r="Y55" s="52"/>
      <c r="Z55" s="52"/>
      <c r="AA55" s="52"/>
      <c r="AB55" s="52"/>
      <c r="AC55" s="52"/>
    </row>
    <row r="56" spans="1:29" ht="15.75" customHeight="1" x14ac:dyDescent="0.2">
      <c r="A56" s="47"/>
      <c r="B56" s="107"/>
      <c r="C56" s="107"/>
      <c r="D56" s="107"/>
      <c r="E56" s="66"/>
      <c r="F56" s="52"/>
      <c r="U56" s="52"/>
      <c r="V56" s="52"/>
      <c r="W56" s="52"/>
      <c r="X56" s="52"/>
      <c r="Y56" s="52"/>
      <c r="Z56" s="52"/>
      <c r="AA56" s="52"/>
      <c r="AB56" s="52"/>
      <c r="AC56" s="52"/>
    </row>
    <row r="57" spans="1:29" ht="15.75" customHeight="1" x14ac:dyDescent="0.2">
      <c r="A57" s="47"/>
      <c r="B57" s="107"/>
      <c r="C57" s="107"/>
      <c r="D57" s="107"/>
      <c r="E57" s="66"/>
      <c r="F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</row>
    <row r="58" spans="1:29" ht="15.75" customHeight="1" x14ac:dyDescent="0.2">
      <c r="A58" s="47"/>
      <c r="B58" s="107" t="s">
        <v>77</v>
      </c>
      <c r="C58" s="107"/>
      <c r="D58" s="107"/>
      <c r="E58" s="66"/>
      <c r="F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</row>
    <row r="59" spans="1:29" ht="15.75" customHeight="1" x14ac:dyDescent="0.2">
      <c r="A59" s="47"/>
      <c r="B59" s="107"/>
      <c r="C59" s="107"/>
      <c r="D59" s="107"/>
      <c r="E59" s="75"/>
      <c r="F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</row>
    <row r="60" spans="1:29" ht="15.75" customHeight="1" x14ac:dyDescent="0.2">
      <c r="A60" s="52"/>
      <c r="B60" s="107"/>
      <c r="C60" s="107"/>
      <c r="D60" s="107"/>
      <c r="E60" s="75"/>
      <c r="F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</row>
    <row r="61" spans="1:29" ht="15.75" customHeight="1" x14ac:dyDescent="0.2">
      <c r="A61" s="52"/>
      <c r="B61" s="52"/>
      <c r="C61" s="52"/>
      <c r="D61" s="51"/>
      <c r="E61" s="66"/>
      <c r="F61" s="52"/>
      <c r="G61" s="52"/>
      <c r="H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</row>
    <row r="62" spans="1:29" ht="15.75" customHeight="1" x14ac:dyDescent="0.2">
      <c r="A62" s="52"/>
      <c r="B62" s="52"/>
      <c r="C62" s="52"/>
      <c r="D62" s="51"/>
      <c r="E62" s="66"/>
      <c r="F62" s="52"/>
      <c r="G62" s="52"/>
      <c r="H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</row>
    <row r="63" spans="1:29" ht="15.75" customHeight="1" x14ac:dyDescent="0.2">
      <c r="A63" s="52"/>
      <c r="B63" s="52"/>
      <c r="C63" s="52"/>
      <c r="D63" s="51"/>
      <c r="E63" s="66"/>
      <c r="F63" s="52"/>
      <c r="G63" s="52"/>
      <c r="H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</row>
    <row r="64" spans="1:29" ht="15.75" customHeight="1" x14ac:dyDescent="0.2">
      <c r="A64" s="52"/>
      <c r="B64" s="52"/>
      <c r="C64" s="52"/>
      <c r="D64" s="52"/>
      <c r="E64" s="66"/>
      <c r="F64" s="52"/>
      <c r="G64" s="52"/>
      <c r="H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</row>
    <row r="65" spans="1:29" ht="15.75" customHeight="1" x14ac:dyDescent="0.2">
      <c r="A65" s="52"/>
      <c r="B65" s="52"/>
      <c r="C65" s="52"/>
      <c r="D65" s="52"/>
      <c r="E65" s="66"/>
      <c r="F65" s="52"/>
      <c r="G65" s="52"/>
      <c r="H65" s="52"/>
      <c r="I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</row>
    <row r="66" spans="1:29" ht="15.75" customHeight="1" x14ac:dyDescent="0.2">
      <c r="A66" s="52"/>
      <c r="B66" s="52"/>
      <c r="C66" s="52"/>
      <c r="D66" s="52"/>
      <c r="E66" s="66"/>
      <c r="F66" s="52"/>
      <c r="G66" s="52"/>
      <c r="H66" s="52"/>
      <c r="I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</row>
    <row r="67" spans="1:29" ht="15.75" customHeight="1" x14ac:dyDescent="0.2">
      <c r="A67" s="52"/>
      <c r="B67" s="52"/>
      <c r="C67" s="52"/>
      <c r="D67" s="52"/>
      <c r="E67" s="66"/>
      <c r="F67" s="52"/>
      <c r="G67" s="52"/>
      <c r="H67" s="52"/>
      <c r="I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</row>
    <row r="68" spans="1:29" ht="15.75" customHeight="1" x14ac:dyDescent="0.2">
      <c r="A68" s="52"/>
      <c r="B68" s="52"/>
      <c r="C68" s="52"/>
      <c r="D68" s="52"/>
      <c r="E68" s="66"/>
      <c r="F68" s="52"/>
      <c r="G68" s="52"/>
      <c r="H68" s="52"/>
      <c r="I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</row>
    <row r="69" spans="1:29" ht="15.75" customHeight="1" x14ac:dyDescent="0.2">
      <c r="A69" s="52"/>
      <c r="B69" s="52"/>
      <c r="C69" s="52"/>
      <c r="D69" s="52"/>
      <c r="E69" s="66"/>
      <c r="F69" s="52"/>
      <c r="G69" s="52"/>
      <c r="H69" s="52"/>
      <c r="I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</row>
    <row r="70" spans="1:29" ht="15.75" customHeight="1" x14ac:dyDescent="0.2">
      <c r="A70" s="52"/>
      <c r="B70" s="52"/>
      <c r="C70" s="52"/>
      <c r="D70" s="52"/>
      <c r="E70" s="66"/>
      <c r="F70" s="52"/>
      <c r="G70" s="52"/>
      <c r="H70" s="52"/>
      <c r="I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</row>
    <row r="71" spans="1:29" ht="15.75" customHeight="1" x14ac:dyDescent="0.2">
      <c r="A71" s="52"/>
      <c r="B71" s="52"/>
      <c r="C71" s="52"/>
      <c r="D71" s="52"/>
      <c r="E71" s="66"/>
      <c r="F71" s="52"/>
      <c r="G71" s="52"/>
      <c r="H71" s="52"/>
      <c r="I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</row>
    <row r="72" spans="1:29" ht="15.75" customHeight="1" x14ac:dyDescent="0.2">
      <c r="A72" s="52"/>
      <c r="B72" s="52"/>
      <c r="C72" s="52"/>
      <c r="D72" s="52"/>
      <c r="E72" s="66"/>
      <c r="F72" s="52"/>
      <c r="G72" s="52"/>
      <c r="H72" s="52"/>
      <c r="I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</row>
    <row r="73" spans="1:29" ht="15.75" customHeight="1" x14ac:dyDescent="0.2">
      <c r="A73" s="52"/>
      <c r="B73" s="52"/>
      <c r="C73" s="52"/>
      <c r="D73" s="52"/>
      <c r="E73" s="66"/>
      <c r="F73" s="52"/>
      <c r="G73" s="52"/>
      <c r="H73" s="52"/>
      <c r="I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</row>
    <row r="74" spans="1:29" ht="15.75" customHeight="1" x14ac:dyDescent="0.2">
      <c r="A74" s="52"/>
      <c r="B74" s="52"/>
      <c r="C74" s="52"/>
      <c r="D74" s="52"/>
      <c r="E74" s="66"/>
      <c r="F74" s="52"/>
      <c r="G74" s="52"/>
      <c r="H74" s="52"/>
      <c r="I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</row>
    <row r="75" spans="1:29" ht="15.75" customHeight="1" x14ac:dyDescent="0.2">
      <c r="A75" s="52"/>
      <c r="B75" s="52"/>
      <c r="C75" s="52"/>
      <c r="D75" s="52"/>
      <c r="E75" s="66"/>
      <c r="F75" s="52"/>
      <c r="G75" s="52"/>
      <c r="H75" s="52"/>
      <c r="I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</row>
    <row r="76" spans="1:29" ht="15.75" customHeight="1" x14ac:dyDescent="0.2">
      <c r="A76" s="52"/>
      <c r="B76" s="52"/>
      <c r="C76" s="52"/>
      <c r="D76" s="52"/>
      <c r="E76" s="66"/>
      <c r="F76" s="52"/>
      <c r="G76" s="52"/>
      <c r="H76" s="52"/>
      <c r="I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</row>
    <row r="77" spans="1:29" ht="15.75" customHeight="1" x14ac:dyDescent="0.2">
      <c r="A77" s="52"/>
      <c r="B77" s="52"/>
      <c r="C77" s="52"/>
      <c r="D77" s="52"/>
      <c r="E77" s="66"/>
      <c r="F77" s="52"/>
      <c r="G77" s="52"/>
      <c r="H77" s="52"/>
      <c r="I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</row>
    <row r="78" spans="1:29" ht="15.75" customHeight="1" x14ac:dyDescent="0.2">
      <c r="A78" s="52"/>
      <c r="B78" s="52"/>
      <c r="C78" s="52"/>
      <c r="D78" s="52"/>
      <c r="E78" s="66"/>
      <c r="F78" s="52"/>
      <c r="G78" s="52"/>
      <c r="H78" s="52"/>
      <c r="I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</row>
    <row r="79" spans="1:29" ht="15.75" customHeight="1" x14ac:dyDescent="0.2">
      <c r="A79" s="52"/>
      <c r="B79" s="52"/>
      <c r="C79" s="52"/>
      <c r="D79" s="52"/>
      <c r="E79" s="66"/>
      <c r="F79" s="52"/>
      <c r="G79" s="52"/>
      <c r="H79" s="52"/>
      <c r="I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</row>
    <row r="80" spans="1:29" ht="15.75" customHeight="1" x14ac:dyDescent="0.2">
      <c r="A80" s="52"/>
      <c r="B80" s="52"/>
      <c r="C80" s="52"/>
      <c r="D80" s="52"/>
      <c r="E80" s="66"/>
      <c r="F80" s="52"/>
      <c r="G80" s="52"/>
      <c r="H80" s="52"/>
      <c r="I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</row>
    <row r="81" spans="1:29" ht="15.75" customHeight="1" x14ac:dyDescent="0.2">
      <c r="A81" s="52"/>
      <c r="B81" s="52"/>
      <c r="C81" s="52"/>
      <c r="D81" s="52"/>
      <c r="E81" s="66"/>
      <c r="F81" s="52"/>
      <c r="G81" s="52"/>
      <c r="H81" s="52"/>
      <c r="I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</row>
    <row r="82" spans="1:29" ht="15.75" customHeight="1" x14ac:dyDescent="0.2">
      <c r="A82" s="52"/>
      <c r="B82" s="52"/>
      <c r="C82" s="52"/>
      <c r="D82" s="52"/>
      <c r="E82" s="66"/>
      <c r="F82" s="52"/>
      <c r="G82" s="52"/>
      <c r="H82" s="52"/>
      <c r="I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</row>
    <row r="83" spans="1:29" ht="15.75" customHeight="1" x14ac:dyDescent="0.2">
      <c r="A83" s="52"/>
      <c r="B83" s="52"/>
      <c r="C83" s="52"/>
      <c r="D83" s="52"/>
      <c r="E83" s="66"/>
      <c r="F83" s="52"/>
      <c r="G83" s="52"/>
      <c r="H83" s="52"/>
      <c r="I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</row>
    <row r="84" spans="1:29" ht="15.75" customHeight="1" x14ac:dyDescent="0.2">
      <c r="A84" s="52"/>
      <c r="B84" s="52"/>
      <c r="C84" s="52"/>
      <c r="D84" s="52"/>
      <c r="E84" s="66"/>
      <c r="F84" s="52"/>
      <c r="G84" s="52"/>
      <c r="H84" s="52"/>
      <c r="I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</row>
    <row r="85" spans="1:29" ht="15.75" customHeight="1" x14ac:dyDescent="0.2">
      <c r="A85" s="52"/>
      <c r="B85" s="52"/>
      <c r="C85" s="52"/>
      <c r="D85" s="52"/>
      <c r="E85" s="66"/>
      <c r="F85" s="52"/>
      <c r="G85" s="52"/>
      <c r="H85" s="52"/>
      <c r="I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</row>
    <row r="86" spans="1:29" ht="15.75" customHeight="1" x14ac:dyDescent="0.2">
      <c r="A86" s="52"/>
      <c r="B86" s="52"/>
      <c r="C86" s="52"/>
      <c r="D86" s="52"/>
      <c r="E86" s="66"/>
      <c r="F86" s="52"/>
      <c r="G86" s="52"/>
      <c r="H86" s="52"/>
      <c r="I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</row>
    <row r="87" spans="1:29" ht="15.75" customHeight="1" x14ac:dyDescent="0.2">
      <c r="A87" s="52"/>
      <c r="B87" s="52"/>
      <c r="C87" s="52"/>
      <c r="D87" s="52"/>
      <c r="E87" s="66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</row>
    <row r="88" spans="1:29" ht="15.75" customHeight="1" x14ac:dyDescent="0.2">
      <c r="A88" s="52"/>
      <c r="B88" s="52"/>
      <c r="C88" s="52"/>
      <c r="D88" s="52"/>
      <c r="E88" s="66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</row>
    <row r="89" spans="1:29" ht="15.75" customHeight="1" x14ac:dyDescent="0.2">
      <c r="A89" s="52"/>
      <c r="B89" s="52"/>
      <c r="C89" s="52"/>
      <c r="D89" s="52"/>
      <c r="E89" s="66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</row>
    <row r="90" spans="1:29" ht="15.75" customHeight="1" x14ac:dyDescent="0.2">
      <c r="A90" s="52"/>
      <c r="B90" s="52"/>
      <c r="C90" s="52"/>
      <c r="D90" s="52"/>
      <c r="E90" s="66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</row>
    <row r="91" spans="1:29" ht="15.75" customHeight="1" x14ac:dyDescent="0.2">
      <c r="A91" s="52"/>
      <c r="B91" s="52"/>
      <c r="C91" s="52"/>
      <c r="D91" s="52"/>
      <c r="E91" s="66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</row>
    <row r="92" spans="1:29" ht="15.75" customHeight="1" x14ac:dyDescent="0.2">
      <c r="A92" s="52"/>
      <c r="B92" s="52"/>
      <c r="C92" s="52"/>
      <c r="D92" s="52"/>
      <c r="E92" s="66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</row>
    <row r="93" spans="1:29" ht="15.75" customHeight="1" x14ac:dyDescent="0.2">
      <c r="A93" s="52"/>
      <c r="B93" s="52"/>
      <c r="C93" s="52"/>
      <c r="D93" s="52"/>
      <c r="E93" s="66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</row>
    <row r="94" spans="1:29" ht="15.75" customHeight="1" x14ac:dyDescent="0.2">
      <c r="A94" s="52"/>
      <c r="B94" s="52"/>
      <c r="C94" s="52"/>
      <c r="D94" s="52"/>
      <c r="E94" s="66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</row>
    <row r="95" spans="1:29" ht="15.75" customHeight="1" x14ac:dyDescent="0.2">
      <c r="A95" s="52"/>
      <c r="B95" s="52"/>
      <c r="C95" s="52"/>
      <c r="D95" s="52"/>
      <c r="E95" s="66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</row>
    <row r="96" spans="1:29" ht="15.75" customHeight="1" x14ac:dyDescent="0.2">
      <c r="A96" s="52"/>
      <c r="B96" s="52"/>
      <c r="C96" s="52"/>
      <c r="D96" s="52"/>
      <c r="E96" s="66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</row>
    <row r="97" spans="1:29" ht="15.75" customHeight="1" x14ac:dyDescent="0.2">
      <c r="A97" s="52"/>
      <c r="B97" s="52"/>
      <c r="C97" s="52"/>
      <c r="D97" s="52"/>
      <c r="E97" s="66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</row>
    <row r="98" spans="1:29" ht="15.75" customHeight="1" x14ac:dyDescent="0.2">
      <c r="A98" s="52"/>
      <c r="B98" s="52"/>
      <c r="C98" s="52"/>
      <c r="D98" s="52"/>
      <c r="E98" s="66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</row>
    <row r="99" spans="1:29" ht="15.75" customHeight="1" x14ac:dyDescent="0.2">
      <c r="A99" s="52"/>
      <c r="B99" s="52"/>
      <c r="C99" s="52"/>
      <c r="D99" s="52"/>
      <c r="E99" s="66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</row>
    <row r="100" spans="1:29" ht="15.75" customHeight="1" x14ac:dyDescent="0.2">
      <c r="A100" s="52"/>
      <c r="B100" s="52"/>
      <c r="C100" s="52"/>
      <c r="D100" s="52"/>
      <c r="E100" s="66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</row>
    <row r="101" spans="1:29" ht="15.75" customHeight="1" x14ac:dyDescent="0.2">
      <c r="A101" s="52"/>
      <c r="B101" s="52"/>
      <c r="C101" s="52"/>
      <c r="D101" s="52"/>
      <c r="E101" s="66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</row>
    <row r="102" spans="1:29" ht="15.75" customHeight="1" x14ac:dyDescent="0.2">
      <c r="A102" s="52"/>
      <c r="B102" s="52"/>
      <c r="C102" s="52"/>
      <c r="D102" s="52"/>
      <c r="E102" s="66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</row>
    <row r="103" spans="1:29" ht="15.75" customHeight="1" x14ac:dyDescent="0.2">
      <c r="A103" s="52"/>
      <c r="B103" s="52"/>
      <c r="C103" s="52"/>
      <c r="D103" s="52"/>
      <c r="E103" s="66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</row>
    <row r="104" spans="1:29" ht="15.75" customHeight="1" x14ac:dyDescent="0.2">
      <c r="A104" s="52"/>
      <c r="B104" s="52"/>
      <c r="C104" s="52"/>
      <c r="D104" s="52"/>
      <c r="E104" s="66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</row>
    <row r="105" spans="1:29" ht="15.75" customHeight="1" x14ac:dyDescent="0.2">
      <c r="A105" s="52"/>
      <c r="B105" s="52"/>
      <c r="C105" s="52"/>
      <c r="D105" s="52"/>
      <c r="E105" s="66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</row>
    <row r="106" spans="1:29" ht="15.75" customHeight="1" x14ac:dyDescent="0.2">
      <c r="A106" s="52"/>
      <c r="B106" s="52"/>
      <c r="C106" s="52"/>
      <c r="D106" s="52"/>
      <c r="E106" s="66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</row>
    <row r="107" spans="1:29" ht="15.75" customHeight="1" x14ac:dyDescent="0.2">
      <c r="A107" s="52"/>
      <c r="B107" s="52"/>
      <c r="C107" s="52"/>
      <c r="D107" s="52"/>
      <c r="E107" s="66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</row>
    <row r="108" spans="1:29" ht="15.75" customHeight="1" x14ac:dyDescent="0.2">
      <c r="A108" s="52"/>
      <c r="B108" s="52"/>
      <c r="C108" s="52"/>
      <c r="D108" s="52"/>
      <c r="E108" s="66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</row>
    <row r="109" spans="1:29" ht="15.75" customHeight="1" x14ac:dyDescent="0.2">
      <c r="A109" s="52"/>
      <c r="B109" s="52"/>
      <c r="C109" s="52"/>
      <c r="D109" s="52"/>
      <c r="E109" s="66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</row>
    <row r="110" spans="1:29" ht="15.75" customHeight="1" x14ac:dyDescent="0.2">
      <c r="A110" s="52"/>
      <c r="B110" s="52"/>
      <c r="C110" s="52"/>
      <c r="D110" s="52"/>
      <c r="E110" s="66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</row>
    <row r="111" spans="1:29" ht="15.75" customHeight="1" x14ac:dyDescent="0.2">
      <c r="A111" s="52"/>
      <c r="B111" s="52"/>
      <c r="C111" s="52"/>
      <c r="D111" s="52"/>
      <c r="E111" s="66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</row>
    <row r="112" spans="1:29" ht="15.75" customHeight="1" x14ac:dyDescent="0.2">
      <c r="A112" s="52"/>
      <c r="B112" s="52"/>
      <c r="C112" s="52"/>
      <c r="D112" s="52"/>
      <c r="E112" s="66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</row>
    <row r="113" spans="1:29" ht="15.75" customHeight="1" x14ac:dyDescent="0.2">
      <c r="A113" s="52"/>
      <c r="B113" s="52"/>
      <c r="C113" s="52"/>
      <c r="D113" s="52"/>
      <c r="E113" s="66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</row>
    <row r="114" spans="1:29" ht="15.75" customHeight="1" x14ac:dyDescent="0.2">
      <c r="A114" s="52"/>
      <c r="B114" s="52"/>
      <c r="C114" s="52"/>
      <c r="D114" s="52"/>
      <c r="E114" s="66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</row>
    <row r="115" spans="1:29" ht="15.75" customHeight="1" x14ac:dyDescent="0.2">
      <c r="A115" s="52"/>
      <c r="B115" s="52"/>
      <c r="C115" s="52"/>
      <c r="D115" s="52"/>
      <c r="E115" s="66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:29" ht="15.75" customHeight="1" x14ac:dyDescent="0.2">
      <c r="A116" s="52"/>
      <c r="B116" s="52"/>
      <c r="C116" s="52"/>
      <c r="D116" s="52"/>
      <c r="E116" s="66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</row>
    <row r="117" spans="1:29" ht="15.75" customHeight="1" x14ac:dyDescent="0.2">
      <c r="A117" s="52"/>
      <c r="B117" s="52"/>
      <c r="C117" s="52"/>
      <c r="D117" s="52"/>
      <c r="E117" s="66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</row>
    <row r="118" spans="1:29" ht="15.75" customHeight="1" x14ac:dyDescent="0.2">
      <c r="A118" s="52"/>
      <c r="B118" s="52"/>
      <c r="C118" s="52"/>
      <c r="D118" s="52"/>
      <c r="E118" s="66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</row>
    <row r="119" spans="1:29" ht="15.75" customHeight="1" x14ac:dyDescent="0.2">
      <c r="A119" s="52"/>
      <c r="B119" s="52"/>
      <c r="C119" s="52"/>
      <c r="D119" s="52"/>
      <c r="E119" s="66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</row>
    <row r="120" spans="1:29" ht="15.75" customHeight="1" x14ac:dyDescent="0.2">
      <c r="A120" s="52"/>
      <c r="B120" s="52"/>
      <c r="C120" s="52"/>
      <c r="D120" s="52"/>
      <c r="E120" s="66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</row>
    <row r="121" spans="1:29" ht="15.75" customHeight="1" x14ac:dyDescent="0.2">
      <c r="A121" s="52"/>
      <c r="B121" s="52"/>
      <c r="C121" s="52"/>
      <c r="D121" s="52"/>
      <c r="E121" s="66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</row>
    <row r="122" spans="1:29" ht="15.75" customHeight="1" x14ac:dyDescent="0.2">
      <c r="A122" s="52"/>
      <c r="B122" s="52"/>
      <c r="C122" s="52"/>
      <c r="D122" s="52"/>
      <c r="E122" s="66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1:29" ht="15.75" customHeight="1" x14ac:dyDescent="0.2">
      <c r="A123" s="52"/>
      <c r="B123" s="52"/>
      <c r="C123" s="52"/>
      <c r="D123" s="52"/>
      <c r="E123" s="66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</row>
    <row r="124" spans="1:29" ht="15.75" customHeight="1" x14ac:dyDescent="0.2">
      <c r="A124" s="52"/>
      <c r="B124" s="52"/>
      <c r="C124" s="52"/>
      <c r="D124" s="52"/>
      <c r="E124" s="66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</row>
    <row r="125" spans="1:29" ht="15.75" customHeight="1" x14ac:dyDescent="0.2">
      <c r="A125" s="52"/>
      <c r="B125" s="52"/>
      <c r="C125" s="52"/>
      <c r="D125" s="52"/>
      <c r="E125" s="66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</row>
    <row r="126" spans="1:29" ht="15.75" customHeight="1" x14ac:dyDescent="0.2">
      <c r="A126" s="52"/>
      <c r="B126" s="52"/>
      <c r="C126" s="52"/>
      <c r="D126" s="52"/>
      <c r="E126" s="66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:29" ht="15.75" customHeight="1" x14ac:dyDescent="0.2">
      <c r="A127" s="52"/>
      <c r="B127" s="52"/>
      <c r="C127" s="52"/>
      <c r="D127" s="52"/>
      <c r="E127" s="66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:29" ht="15.75" customHeight="1" x14ac:dyDescent="0.2">
      <c r="A128" s="52"/>
      <c r="B128" s="52"/>
      <c r="C128" s="52"/>
      <c r="D128" s="52"/>
      <c r="E128" s="66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1:29" ht="15.75" customHeight="1" x14ac:dyDescent="0.2">
      <c r="A129" s="52"/>
      <c r="B129" s="52"/>
      <c r="C129" s="52"/>
      <c r="D129" s="52"/>
      <c r="E129" s="66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1:29" ht="15.75" customHeight="1" x14ac:dyDescent="0.2">
      <c r="A130" s="52"/>
      <c r="B130" s="52"/>
      <c r="C130" s="52"/>
      <c r="D130" s="52"/>
      <c r="E130" s="66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1:29" ht="15.75" customHeight="1" x14ac:dyDescent="0.2">
      <c r="A131" s="52"/>
      <c r="B131" s="52"/>
      <c r="C131" s="52"/>
      <c r="D131" s="52"/>
      <c r="E131" s="66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1:29" ht="15.75" customHeight="1" x14ac:dyDescent="0.2">
      <c r="A132" s="52"/>
      <c r="B132" s="52"/>
      <c r="C132" s="52"/>
      <c r="D132" s="52"/>
      <c r="E132" s="66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</row>
    <row r="133" spans="1:29" ht="15.75" customHeight="1" x14ac:dyDescent="0.2">
      <c r="A133" s="52"/>
      <c r="B133" s="52"/>
      <c r="C133" s="52"/>
      <c r="D133" s="52"/>
      <c r="E133" s="66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</row>
    <row r="134" spans="1:29" ht="15.75" customHeight="1" x14ac:dyDescent="0.2">
      <c r="A134" s="52"/>
      <c r="B134" s="52"/>
      <c r="C134" s="52"/>
      <c r="D134" s="52"/>
      <c r="E134" s="66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</row>
    <row r="135" spans="1:29" ht="15.75" customHeight="1" x14ac:dyDescent="0.2">
      <c r="A135" s="52"/>
      <c r="B135" s="52"/>
      <c r="C135" s="52"/>
      <c r="D135" s="52"/>
      <c r="E135" s="66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</row>
    <row r="136" spans="1:29" ht="15.75" customHeight="1" x14ac:dyDescent="0.2">
      <c r="A136" s="52"/>
      <c r="B136" s="52"/>
      <c r="C136" s="52"/>
      <c r="D136" s="52"/>
      <c r="E136" s="66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</row>
    <row r="137" spans="1:29" ht="15.75" customHeight="1" x14ac:dyDescent="0.2">
      <c r="A137" s="52"/>
      <c r="B137" s="52"/>
      <c r="C137" s="52"/>
      <c r="D137" s="52"/>
      <c r="E137" s="66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</row>
    <row r="138" spans="1:29" ht="15.75" customHeight="1" x14ac:dyDescent="0.2">
      <c r="A138" s="52"/>
      <c r="B138" s="52"/>
      <c r="C138" s="52"/>
      <c r="D138" s="52"/>
      <c r="E138" s="66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</row>
    <row r="139" spans="1:29" ht="15.75" customHeight="1" x14ac:dyDescent="0.2">
      <c r="A139" s="52"/>
      <c r="B139" s="52"/>
      <c r="C139" s="52"/>
      <c r="D139" s="52"/>
      <c r="E139" s="66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</row>
    <row r="140" spans="1:29" ht="15.75" customHeight="1" x14ac:dyDescent="0.2">
      <c r="A140" s="52"/>
      <c r="B140" s="52"/>
      <c r="C140" s="52"/>
      <c r="D140" s="52"/>
      <c r="E140" s="66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</row>
    <row r="141" spans="1:29" ht="15.75" customHeight="1" x14ac:dyDescent="0.2">
      <c r="A141" s="52"/>
      <c r="B141" s="52"/>
      <c r="C141" s="52"/>
      <c r="D141" s="52"/>
      <c r="E141" s="66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</row>
    <row r="142" spans="1:29" ht="15.75" customHeight="1" x14ac:dyDescent="0.2">
      <c r="A142" s="52"/>
      <c r="B142" s="52"/>
      <c r="C142" s="52"/>
      <c r="D142" s="52"/>
      <c r="E142" s="66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</row>
    <row r="143" spans="1:29" ht="15.75" customHeight="1" x14ac:dyDescent="0.2">
      <c r="A143" s="52"/>
      <c r="B143" s="52"/>
      <c r="C143" s="52"/>
      <c r="D143" s="52"/>
      <c r="E143" s="66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</row>
    <row r="144" spans="1:29" ht="15.75" customHeight="1" x14ac:dyDescent="0.2">
      <c r="A144" s="52"/>
      <c r="B144" s="52"/>
      <c r="C144" s="52"/>
      <c r="D144" s="52"/>
      <c r="E144" s="66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</row>
    <row r="145" spans="1:29" ht="15.75" customHeight="1" x14ac:dyDescent="0.2">
      <c r="A145" s="52"/>
      <c r="B145" s="52"/>
      <c r="C145" s="52"/>
      <c r="D145" s="52"/>
      <c r="E145" s="66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</row>
    <row r="146" spans="1:29" ht="15.75" customHeight="1" x14ac:dyDescent="0.2">
      <c r="A146" s="52"/>
      <c r="B146" s="52"/>
      <c r="C146" s="52"/>
      <c r="D146" s="52"/>
      <c r="E146" s="66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</row>
    <row r="147" spans="1:29" ht="15.75" customHeight="1" x14ac:dyDescent="0.2">
      <c r="A147" s="52"/>
      <c r="B147" s="52"/>
      <c r="C147" s="52"/>
      <c r="D147" s="52"/>
      <c r="E147" s="66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</row>
    <row r="148" spans="1:29" ht="15.75" customHeight="1" x14ac:dyDescent="0.2">
      <c r="A148" s="52"/>
      <c r="B148" s="52"/>
      <c r="C148" s="52"/>
      <c r="D148" s="52"/>
      <c r="E148" s="66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</row>
    <row r="149" spans="1:29" ht="15.75" customHeight="1" x14ac:dyDescent="0.2">
      <c r="A149" s="52"/>
      <c r="B149" s="52"/>
      <c r="C149" s="52"/>
      <c r="D149" s="52"/>
      <c r="E149" s="66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</row>
    <row r="150" spans="1:29" ht="15.75" customHeight="1" x14ac:dyDescent="0.2">
      <c r="A150" s="52"/>
      <c r="B150" s="52"/>
      <c r="C150" s="52"/>
      <c r="D150" s="52"/>
      <c r="E150" s="66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</row>
    <row r="151" spans="1:29" ht="15.75" customHeight="1" x14ac:dyDescent="0.2">
      <c r="A151" s="52"/>
      <c r="B151" s="52"/>
      <c r="C151" s="52"/>
      <c r="D151" s="52"/>
      <c r="E151" s="66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</row>
    <row r="152" spans="1:29" ht="15.75" customHeight="1" x14ac:dyDescent="0.2">
      <c r="A152" s="52"/>
      <c r="B152" s="52"/>
      <c r="C152" s="52"/>
      <c r="D152" s="52"/>
      <c r="E152" s="66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</row>
    <row r="153" spans="1:29" ht="15.75" customHeight="1" x14ac:dyDescent="0.2">
      <c r="A153" s="52"/>
      <c r="B153" s="52"/>
      <c r="C153" s="52"/>
      <c r="D153" s="52"/>
      <c r="E153" s="66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</row>
    <row r="154" spans="1:29" ht="15.75" customHeight="1" x14ac:dyDescent="0.2">
      <c r="A154" s="52"/>
      <c r="B154" s="52"/>
      <c r="C154" s="52"/>
      <c r="D154" s="52"/>
      <c r="E154" s="66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</row>
    <row r="155" spans="1:29" ht="15.75" customHeight="1" x14ac:dyDescent="0.2">
      <c r="A155" s="52"/>
      <c r="B155" s="52"/>
      <c r="C155" s="52"/>
      <c r="D155" s="52"/>
      <c r="E155" s="66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</row>
    <row r="156" spans="1:29" ht="15.75" customHeight="1" x14ac:dyDescent="0.2">
      <c r="A156" s="52"/>
      <c r="B156" s="52"/>
      <c r="C156" s="52"/>
      <c r="D156" s="52"/>
      <c r="E156" s="66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</row>
    <row r="157" spans="1:29" ht="15.75" customHeight="1" x14ac:dyDescent="0.2">
      <c r="A157" s="52"/>
      <c r="B157" s="52"/>
      <c r="C157" s="52"/>
      <c r="D157" s="52"/>
      <c r="E157" s="66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</row>
    <row r="158" spans="1:29" ht="15.75" customHeight="1" x14ac:dyDescent="0.2">
      <c r="A158" s="52"/>
      <c r="B158" s="52"/>
      <c r="C158" s="52"/>
      <c r="D158" s="52"/>
      <c r="E158" s="66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</row>
    <row r="159" spans="1:29" ht="15.75" customHeight="1" x14ac:dyDescent="0.2">
      <c r="A159" s="52"/>
      <c r="B159" s="52"/>
      <c r="C159" s="52"/>
      <c r="D159" s="52"/>
      <c r="E159" s="66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</row>
    <row r="160" spans="1:29" ht="15.75" customHeight="1" x14ac:dyDescent="0.2">
      <c r="A160" s="52"/>
      <c r="B160" s="52"/>
      <c r="C160" s="52"/>
      <c r="D160" s="52"/>
      <c r="E160" s="66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</row>
    <row r="161" spans="1:29" ht="15.75" customHeight="1" x14ac:dyDescent="0.2">
      <c r="A161" s="52"/>
      <c r="B161" s="52"/>
      <c r="C161" s="52"/>
      <c r="D161" s="52"/>
      <c r="E161" s="66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</row>
    <row r="162" spans="1:29" ht="15.75" customHeight="1" x14ac:dyDescent="0.2">
      <c r="A162" s="52"/>
      <c r="B162" s="52"/>
      <c r="C162" s="52"/>
      <c r="D162" s="52"/>
      <c r="E162" s="66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</row>
    <row r="163" spans="1:29" ht="15.75" customHeight="1" x14ac:dyDescent="0.2">
      <c r="A163" s="52"/>
      <c r="B163" s="52"/>
      <c r="C163" s="52"/>
      <c r="D163" s="52"/>
      <c r="E163" s="66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</row>
    <row r="164" spans="1:29" ht="15.75" customHeight="1" x14ac:dyDescent="0.2">
      <c r="A164" s="52"/>
      <c r="B164" s="52"/>
      <c r="C164" s="52"/>
      <c r="D164" s="52"/>
      <c r="E164" s="66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</row>
    <row r="165" spans="1:29" ht="15.75" customHeight="1" x14ac:dyDescent="0.2">
      <c r="A165" s="52"/>
      <c r="B165" s="52"/>
      <c r="C165" s="52"/>
      <c r="D165" s="52"/>
      <c r="E165" s="66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</row>
    <row r="166" spans="1:29" ht="15.75" customHeight="1" x14ac:dyDescent="0.2">
      <c r="A166" s="52"/>
      <c r="B166" s="52"/>
      <c r="C166" s="52"/>
      <c r="D166" s="52"/>
      <c r="E166" s="66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</row>
    <row r="167" spans="1:29" ht="15.75" customHeight="1" x14ac:dyDescent="0.2">
      <c r="A167" s="52"/>
      <c r="B167" s="52"/>
      <c r="C167" s="52"/>
      <c r="D167" s="52"/>
      <c r="E167" s="66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</row>
    <row r="168" spans="1:29" ht="15.75" customHeight="1" x14ac:dyDescent="0.2">
      <c r="A168" s="52"/>
      <c r="B168" s="52"/>
      <c r="C168" s="52"/>
      <c r="D168" s="52"/>
      <c r="E168" s="66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</row>
    <row r="169" spans="1:29" ht="15.75" customHeight="1" x14ac:dyDescent="0.2">
      <c r="A169" s="52"/>
      <c r="B169" s="52"/>
      <c r="C169" s="52"/>
      <c r="D169" s="52"/>
      <c r="E169" s="66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</row>
    <row r="170" spans="1:29" ht="15.75" customHeight="1" x14ac:dyDescent="0.2">
      <c r="A170" s="52"/>
      <c r="B170" s="52"/>
      <c r="C170" s="52"/>
      <c r="D170" s="52"/>
      <c r="E170" s="66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</row>
    <row r="171" spans="1:29" ht="15.75" customHeight="1" x14ac:dyDescent="0.2">
      <c r="A171" s="52"/>
      <c r="B171" s="52"/>
      <c r="C171" s="52"/>
      <c r="D171" s="52"/>
      <c r="E171" s="66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</row>
    <row r="172" spans="1:29" ht="15.75" customHeight="1" x14ac:dyDescent="0.2">
      <c r="A172" s="52"/>
      <c r="B172" s="52"/>
      <c r="C172" s="52"/>
      <c r="D172" s="52"/>
      <c r="E172" s="66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</row>
    <row r="173" spans="1:29" ht="15.75" customHeight="1" x14ac:dyDescent="0.2">
      <c r="A173" s="52"/>
      <c r="B173" s="52"/>
      <c r="C173" s="52"/>
      <c r="D173" s="52"/>
      <c r="E173" s="66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</row>
    <row r="174" spans="1:29" ht="15.75" customHeight="1" x14ac:dyDescent="0.2">
      <c r="A174" s="52"/>
      <c r="B174" s="52"/>
      <c r="C174" s="52"/>
      <c r="D174" s="52"/>
      <c r="E174" s="66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</row>
    <row r="175" spans="1:29" ht="15.75" customHeight="1" x14ac:dyDescent="0.2">
      <c r="A175" s="52"/>
      <c r="B175" s="52"/>
      <c r="C175" s="52"/>
      <c r="D175" s="52"/>
      <c r="E175" s="66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</row>
    <row r="176" spans="1:29" ht="15.75" customHeight="1" x14ac:dyDescent="0.2">
      <c r="A176" s="52"/>
      <c r="B176" s="52"/>
      <c r="C176" s="52"/>
      <c r="D176" s="52"/>
      <c r="E176" s="66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</row>
    <row r="177" spans="1:29" ht="15.75" customHeight="1" x14ac:dyDescent="0.2">
      <c r="A177" s="52"/>
      <c r="B177" s="52"/>
      <c r="C177" s="52"/>
      <c r="D177" s="52"/>
      <c r="E177" s="66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</row>
    <row r="178" spans="1:29" ht="15.75" customHeight="1" x14ac:dyDescent="0.2">
      <c r="A178" s="52"/>
      <c r="B178" s="52"/>
      <c r="C178" s="52"/>
      <c r="D178" s="52"/>
      <c r="E178" s="66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</row>
    <row r="179" spans="1:29" ht="15.75" customHeight="1" x14ac:dyDescent="0.2">
      <c r="A179" s="52"/>
      <c r="B179" s="52"/>
      <c r="C179" s="52"/>
      <c r="D179" s="52"/>
      <c r="E179" s="66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</row>
    <row r="180" spans="1:29" ht="15.75" customHeight="1" x14ac:dyDescent="0.2">
      <c r="A180" s="52"/>
      <c r="B180" s="52"/>
      <c r="C180" s="52"/>
      <c r="D180" s="52"/>
      <c r="E180" s="66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</row>
    <row r="181" spans="1:29" ht="15.75" customHeight="1" x14ac:dyDescent="0.2">
      <c r="A181" s="52"/>
      <c r="B181" s="52"/>
      <c r="C181" s="52"/>
      <c r="D181" s="52"/>
      <c r="E181" s="66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</row>
    <row r="182" spans="1:29" ht="15.75" customHeight="1" x14ac:dyDescent="0.2">
      <c r="A182" s="52"/>
      <c r="B182" s="52"/>
      <c r="C182" s="52"/>
      <c r="D182" s="52"/>
      <c r="E182" s="66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</row>
    <row r="183" spans="1:29" ht="15.75" customHeight="1" x14ac:dyDescent="0.2">
      <c r="A183" s="52"/>
      <c r="B183" s="52"/>
      <c r="C183" s="52"/>
      <c r="D183" s="52"/>
      <c r="E183" s="66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</row>
    <row r="184" spans="1:29" ht="15.75" customHeight="1" x14ac:dyDescent="0.2">
      <c r="A184" s="52"/>
      <c r="B184" s="52"/>
      <c r="C184" s="52"/>
      <c r="D184" s="52"/>
      <c r="E184" s="66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</row>
    <row r="185" spans="1:29" ht="15.75" customHeight="1" x14ac:dyDescent="0.2">
      <c r="A185" s="52"/>
      <c r="B185" s="52"/>
      <c r="C185" s="52"/>
      <c r="D185" s="52"/>
      <c r="E185" s="66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</row>
    <row r="186" spans="1:29" ht="15.75" customHeight="1" x14ac:dyDescent="0.2">
      <c r="A186" s="52"/>
      <c r="B186" s="52"/>
      <c r="C186" s="52"/>
      <c r="D186" s="52"/>
      <c r="E186" s="66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</row>
    <row r="187" spans="1:29" ht="15.75" customHeight="1" x14ac:dyDescent="0.2">
      <c r="A187" s="52"/>
      <c r="B187" s="52"/>
      <c r="C187" s="52"/>
      <c r="D187" s="52"/>
      <c r="E187" s="66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</row>
    <row r="188" spans="1:29" ht="15.75" customHeight="1" x14ac:dyDescent="0.2">
      <c r="A188" s="52"/>
      <c r="B188" s="52"/>
      <c r="C188" s="52"/>
      <c r="D188" s="52"/>
      <c r="E188" s="66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</row>
    <row r="189" spans="1:29" ht="15.75" customHeight="1" x14ac:dyDescent="0.2">
      <c r="A189" s="52"/>
      <c r="B189" s="52"/>
      <c r="C189" s="52"/>
      <c r="D189" s="52"/>
      <c r="E189" s="66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</row>
    <row r="190" spans="1:29" ht="15.75" customHeight="1" x14ac:dyDescent="0.2">
      <c r="A190" s="52"/>
      <c r="B190" s="52"/>
      <c r="C190" s="52"/>
      <c r="D190" s="52"/>
      <c r="E190" s="66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</row>
    <row r="191" spans="1:29" ht="15.75" customHeight="1" x14ac:dyDescent="0.2">
      <c r="A191" s="52"/>
      <c r="B191" s="52"/>
      <c r="C191" s="52"/>
      <c r="D191" s="52"/>
      <c r="E191" s="66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</row>
    <row r="192" spans="1:29" ht="15.75" customHeight="1" x14ac:dyDescent="0.2">
      <c r="A192" s="52"/>
      <c r="B192" s="52"/>
      <c r="C192" s="52"/>
      <c r="D192" s="52"/>
      <c r="E192" s="66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</row>
    <row r="193" spans="1:29" ht="15.75" customHeight="1" x14ac:dyDescent="0.2">
      <c r="A193" s="52"/>
      <c r="B193" s="52"/>
      <c r="C193" s="52"/>
      <c r="D193" s="52"/>
      <c r="E193" s="66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</row>
    <row r="194" spans="1:29" ht="15.75" customHeight="1" x14ac:dyDescent="0.2">
      <c r="A194" s="52"/>
      <c r="B194" s="52"/>
      <c r="C194" s="52"/>
      <c r="D194" s="52"/>
      <c r="E194" s="66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</row>
    <row r="195" spans="1:29" ht="15.75" customHeight="1" x14ac:dyDescent="0.2">
      <c r="A195" s="52"/>
      <c r="B195" s="52"/>
      <c r="C195" s="52"/>
      <c r="D195" s="52"/>
      <c r="E195" s="66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</row>
    <row r="196" spans="1:29" ht="15.75" customHeight="1" x14ac:dyDescent="0.2">
      <c r="A196" s="52"/>
      <c r="B196" s="52"/>
      <c r="C196" s="52"/>
      <c r="D196" s="52"/>
      <c r="E196" s="66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</row>
    <row r="197" spans="1:29" ht="15.75" customHeight="1" x14ac:dyDescent="0.2">
      <c r="A197" s="52"/>
      <c r="B197" s="52"/>
      <c r="C197" s="52"/>
      <c r="D197" s="52"/>
      <c r="E197" s="66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</row>
    <row r="198" spans="1:29" ht="15.75" customHeight="1" x14ac:dyDescent="0.2">
      <c r="A198" s="52"/>
      <c r="B198" s="52"/>
      <c r="C198" s="52"/>
      <c r="D198" s="52"/>
      <c r="E198" s="66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</row>
    <row r="199" spans="1:29" ht="15.75" customHeight="1" x14ac:dyDescent="0.2">
      <c r="A199" s="52"/>
      <c r="B199" s="52"/>
      <c r="C199" s="52"/>
      <c r="D199" s="52"/>
      <c r="E199" s="66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</row>
    <row r="200" spans="1:29" ht="15.75" customHeight="1" x14ac:dyDescent="0.2">
      <c r="A200" s="52"/>
      <c r="B200" s="52"/>
      <c r="C200" s="52"/>
      <c r="D200" s="52"/>
      <c r="E200" s="66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</row>
    <row r="201" spans="1:29" ht="15.75" customHeight="1" x14ac:dyDescent="0.2">
      <c r="A201" s="52"/>
      <c r="B201" s="52"/>
      <c r="C201" s="52"/>
      <c r="D201" s="52"/>
      <c r="E201" s="66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</row>
    <row r="202" spans="1:29" ht="15.75" customHeight="1" x14ac:dyDescent="0.2">
      <c r="A202" s="52"/>
      <c r="B202" s="52"/>
      <c r="C202" s="52"/>
      <c r="D202" s="52"/>
      <c r="E202" s="66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</row>
    <row r="203" spans="1:29" ht="15.75" customHeight="1" x14ac:dyDescent="0.2">
      <c r="A203" s="52"/>
      <c r="B203" s="52"/>
      <c r="C203" s="52"/>
      <c r="D203" s="52"/>
      <c r="E203" s="66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</row>
    <row r="204" spans="1:29" ht="15.75" customHeight="1" x14ac:dyDescent="0.2">
      <c r="A204" s="52"/>
      <c r="B204" s="52"/>
      <c r="C204" s="52"/>
      <c r="D204" s="52"/>
      <c r="E204" s="66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</row>
    <row r="205" spans="1:29" ht="15.75" customHeight="1" x14ac:dyDescent="0.2">
      <c r="A205" s="52"/>
      <c r="B205" s="52"/>
      <c r="C205" s="52"/>
      <c r="D205" s="52"/>
      <c r="E205" s="66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</row>
    <row r="206" spans="1:29" ht="15.75" customHeight="1" x14ac:dyDescent="0.2">
      <c r="A206" s="52"/>
      <c r="B206" s="52"/>
      <c r="C206" s="52"/>
      <c r="D206" s="52"/>
      <c r="E206" s="66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</row>
    <row r="207" spans="1:29" ht="15.75" customHeight="1" x14ac:dyDescent="0.2">
      <c r="A207" s="52"/>
      <c r="B207" s="52"/>
      <c r="C207" s="52"/>
      <c r="D207" s="52"/>
      <c r="E207" s="66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</row>
    <row r="208" spans="1:29" ht="15.75" customHeight="1" x14ac:dyDescent="0.2">
      <c r="A208" s="52"/>
      <c r="B208" s="52"/>
      <c r="C208" s="52"/>
      <c r="D208" s="52"/>
      <c r="E208" s="66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</row>
    <row r="209" spans="1:29" ht="15.75" customHeight="1" x14ac:dyDescent="0.2">
      <c r="A209" s="52"/>
      <c r="B209" s="52"/>
      <c r="C209" s="52"/>
      <c r="D209" s="52"/>
      <c r="E209" s="66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</row>
    <row r="210" spans="1:29" ht="15.75" customHeight="1" x14ac:dyDescent="0.2">
      <c r="A210" s="52"/>
      <c r="B210" s="52"/>
      <c r="C210" s="52"/>
      <c r="D210" s="52"/>
      <c r="E210" s="66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</row>
    <row r="211" spans="1:29" ht="15.75" customHeight="1" x14ac:dyDescent="0.2">
      <c r="A211" s="52"/>
      <c r="B211" s="52"/>
      <c r="C211" s="52"/>
      <c r="D211" s="52"/>
      <c r="E211" s="66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</row>
    <row r="212" spans="1:29" ht="15.75" customHeight="1" x14ac:dyDescent="0.2">
      <c r="A212" s="52"/>
      <c r="B212" s="52"/>
      <c r="C212" s="52"/>
      <c r="D212" s="52"/>
      <c r="E212" s="66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</row>
    <row r="213" spans="1:29" ht="15.75" customHeight="1" x14ac:dyDescent="0.2">
      <c r="A213" s="52"/>
      <c r="B213" s="52"/>
      <c r="C213" s="52"/>
      <c r="D213" s="52"/>
      <c r="E213" s="66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</row>
    <row r="214" spans="1:29" ht="15.75" customHeight="1" x14ac:dyDescent="0.2">
      <c r="A214" s="52"/>
      <c r="B214" s="52"/>
      <c r="C214" s="52"/>
      <c r="D214" s="52"/>
      <c r="E214" s="66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</row>
    <row r="215" spans="1:29" ht="15.75" customHeight="1" x14ac:dyDescent="0.2">
      <c r="A215" s="52"/>
      <c r="B215" s="52"/>
      <c r="C215" s="52"/>
      <c r="D215" s="52"/>
      <c r="E215" s="66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</row>
    <row r="216" spans="1:29" ht="15.75" customHeight="1" x14ac:dyDescent="0.2">
      <c r="A216" s="52"/>
      <c r="B216" s="52"/>
      <c r="C216" s="52"/>
      <c r="D216" s="52"/>
      <c r="E216" s="66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</row>
    <row r="217" spans="1:29" ht="15.75" customHeight="1" x14ac:dyDescent="0.2">
      <c r="A217" s="52"/>
      <c r="B217" s="52"/>
      <c r="C217" s="52"/>
      <c r="D217" s="52"/>
      <c r="E217" s="66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</row>
    <row r="218" spans="1:29" ht="15.75" customHeight="1" x14ac:dyDescent="0.2">
      <c r="A218" s="52"/>
      <c r="B218" s="52"/>
      <c r="C218" s="52"/>
      <c r="D218" s="52"/>
      <c r="E218" s="66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</row>
    <row r="219" spans="1:29" ht="15.75" customHeight="1" x14ac:dyDescent="0.2">
      <c r="A219" s="52"/>
      <c r="B219" s="52"/>
      <c r="C219" s="52"/>
      <c r="D219" s="52"/>
      <c r="E219" s="66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</row>
    <row r="220" spans="1:29" ht="15.75" customHeight="1" x14ac:dyDescent="0.2">
      <c r="A220" s="52"/>
      <c r="B220" s="52"/>
      <c r="C220" s="52"/>
      <c r="D220" s="52"/>
      <c r="E220" s="66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</row>
    <row r="221" spans="1:29" ht="15.75" customHeight="1" x14ac:dyDescent="0.2">
      <c r="A221" s="52"/>
      <c r="B221" s="52"/>
      <c r="C221" s="52"/>
      <c r="D221" s="52"/>
      <c r="E221" s="66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</row>
    <row r="222" spans="1:29" ht="15.75" customHeight="1" x14ac:dyDescent="0.2">
      <c r="A222" s="52"/>
      <c r="B222" s="52"/>
      <c r="C222" s="52"/>
      <c r="D222" s="52"/>
      <c r="E222" s="66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</row>
    <row r="223" spans="1:29" ht="15.75" customHeight="1" x14ac:dyDescent="0.2">
      <c r="A223" s="52"/>
      <c r="B223" s="52"/>
      <c r="C223" s="52"/>
      <c r="D223" s="52"/>
      <c r="E223" s="66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</row>
    <row r="224" spans="1:29" ht="15.75" customHeight="1" x14ac:dyDescent="0.2">
      <c r="A224" s="52"/>
      <c r="B224" s="52"/>
      <c r="C224" s="52"/>
      <c r="D224" s="52"/>
      <c r="E224" s="66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</row>
    <row r="225" spans="1:29" ht="15.75" customHeight="1" x14ac:dyDescent="0.2">
      <c r="A225" s="52"/>
      <c r="B225" s="52"/>
      <c r="C225" s="52"/>
      <c r="D225" s="52"/>
      <c r="E225" s="66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</row>
    <row r="226" spans="1:29" ht="15.75" customHeight="1" x14ac:dyDescent="0.2">
      <c r="A226" s="52"/>
      <c r="B226" s="52"/>
      <c r="C226" s="52"/>
      <c r="D226" s="52"/>
      <c r="E226" s="66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</row>
    <row r="227" spans="1:29" ht="15.75" customHeight="1" x14ac:dyDescent="0.2">
      <c r="A227" s="52"/>
      <c r="B227" s="52"/>
      <c r="C227" s="52"/>
      <c r="D227" s="52"/>
      <c r="E227" s="66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</row>
    <row r="228" spans="1:29" ht="15.75" customHeight="1" x14ac:dyDescent="0.2">
      <c r="A228" s="52"/>
      <c r="B228" s="52"/>
      <c r="C228" s="52"/>
      <c r="D228" s="52"/>
      <c r="E228" s="66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</row>
    <row r="229" spans="1:29" ht="15.75" customHeight="1" x14ac:dyDescent="0.2">
      <c r="A229" s="52"/>
      <c r="B229" s="52"/>
      <c r="C229" s="52"/>
      <c r="D229" s="52"/>
      <c r="E229" s="66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</row>
    <row r="230" spans="1:29" ht="15.75" customHeight="1" x14ac:dyDescent="0.2">
      <c r="A230" s="52"/>
      <c r="B230" s="52"/>
      <c r="C230" s="52"/>
      <c r="D230" s="52"/>
      <c r="E230" s="66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</row>
    <row r="231" spans="1:29" ht="15.75" customHeight="1" x14ac:dyDescent="0.2">
      <c r="A231" s="52"/>
      <c r="B231" s="52"/>
      <c r="C231" s="52"/>
      <c r="D231" s="52"/>
      <c r="E231" s="66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</row>
    <row r="232" spans="1:29" ht="15.75" customHeight="1" x14ac:dyDescent="0.2">
      <c r="A232" s="52"/>
      <c r="B232" s="52"/>
      <c r="C232" s="52"/>
      <c r="D232" s="52"/>
      <c r="E232" s="66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</row>
    <row r="233" spans="1:29" ht="15.75" customHeight="1" x14ac:dyDescent="0.2">
      <c r="A233" s="52"/>
      <c r="B233" s="52"/>
      <c r="C233" s="52"/>
      <c r="D233" s="52"/>
      <c r="E233" s="66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</row>
    <row r="234" spans="1:29" ht="15.75" customHeight="1" x14ac:dyDescent="0.2">
      <c r="A234" s="52"/>
      <c r="B234" s="52"/>
      <c r="C234" s="52"/>
      <c r="D234" s="52"/>
      <c r="E234" s="66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</row>
    <row r="235" spans="1:29" ht="15.75" customHeight="1" x14ac:dyDescent="0.2">
      <c r="A235" s="52"/>
      <c r="B235" s="52"/>
      <c r="C235" s="52"/>
      <c r="D235" s="52"/>
      <c r="E235" s="66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</row>
    <row r="236" spans="1:29" ht="15.75" customHeight="1" x14ac:dyDescent="0.2">
      <c r="A236" s="52"/>
      <c r="B236" s="52"/>
      <c r="C236" s="52"/>
      <c r="D236" s="52"/>
      <c r="E236" s="66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</row>
    <row r="237" spans="1:29" ht="15.75" customHeight="1" x14ac:dyDescent="0.2">
      <c r="A237" s="52"/>
      <c r="B237" s="52"/>
      <c r="C237" s="52"/>
      <c r="D237" s="52"/>
      <c r="E237" s="66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</row>
    <row r="238" spans="1:29" ht="15.75" customHeight="1" x14ac:dyDescent="0.2">
      <c r="A238" s="52"/>
      <c r="B238" s="52"/>
      <c r="C238" s="52"/>
      <c r="D238" s="52"/>
      <c r="E238" s="66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</row>
    <row r="239" spans="1:29" ht="15.75" customHeight="1" x14ac:dyDescent="0.2">
      <c r="A239" s="52"/>
      <c r="B239" s="52"/>
      <c r="C239" s="52"/>
      <c r="D239" s="52"/>
      <c r="E239" s="66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</row>
    <row r="240" spans="1:29" ht="15.75" customHeight="1" x14ac:dyDescent="0.2">
      <c r="A240" s="52"/>
      <c r="B240" s="52"/>
      <c r="C240" s="52"/>
      <c r="D240" s="52"/>
      <c r="E240" s="66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</row>
    <row r="241" spans="1:29" ht="15.75" customHeight="1" x14ac:dyDescent="0.2">
      <c r="A241" s="52"/>
      <c r="B241" s="52"/>
      <c r="C241" s="52"/>
      <c r="D241" s="52"/>
      <c r="E241" s="66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</row>
    <row r="242" spans="1:29" ht="15.75" customHeight="1" x14ac:dyDescent="0.2">
      <c r="A242" s="52"/>
      <c r="B242" s="52"/>
      <c r="C242" s="52"/>
      <c r="D242" s="52"/>
      <c r="E242" s="66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</row>
    <row r="243" spans="1:29" ht="15.75" customHeight="1" x14ac:dyDescent="0.2">
      <c r="A243" s="52"/>
      <c r="B243" s="52"/>
      <c r="C243" s="52"/>
      <c r="D243" s="52"/>
      <c r="E243" s="66"/>
      <c r="F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AC243" s="52"/>
    </row>
    <row r="244" spans="1:29" ht="15.75" customHeight="1" x14ac:dyDescent="0.2">
      <c r="A244" s="52"/>
      <c r="B244" s="52"/>
      <c r="C244" s="52"/>
      <c r="D244" s="52"/>
      <c r="E244" s="66"/>
      <c r="F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9" ht="15.75" customHeight="1" x14ac:dyDescent="0.2">
      <c r="A245" s="52"/>
      <c r="B245" s="52"/>
      <c r="C245" s="52"/>
      <c r="D245" s="52"/>
      <c r="E245" s="66"/>
      <c r="F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9" ht="15.75" customHeight="1" x14ac:dyDescent="0.2">
      <c r="A246" s="52"/>
      <c r="B246" s="52"/>
      <c r="C246" s="52"/>
      <c r="D246" s="52"/>
      <c r="E246" s="66"/>
      <c r="F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9" ht="15.75" customHeight="1" x14ac:dyDescent="0.2">
      <c r="A247" s="52"/>
      <c r="B247" s="52"/>
      <c r="C247" s="52"/>
      <c r="D247" s="52"/>
      <c r="E247" s="66"/>
      <c r="F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9" ht="15.75" customHeight="1" x14ac:dyDescent="0.2">
      <c r="A248" s="52"/>
      <c r="B248" s="52"/>
      <c r="C248" s="52"/>
      <c r="D248" s="52"/>
      <c r="E248" s="66"/>
    </row>
    <row r="249" spans="1:29" ht="15.75" customHeight="1" x14ac:dyDescent="0.2">
      <c r="A249" s="52"/>
      <c r="B249" s="52"/>
      <c r="C249" s="52"/>
      <c r="D249" s="52"/>
    </row>
    <row r="250" spans="1:29" ht="15.75" customHeight="1" x14ac:dyDescent="0.2">
      <c r="A250" s="52"/>
      <c r="B250" s="52"/>
      <c r="C250" s="52"/>
      <c r="D250" s="52"/>
    </row>
    <row r="251" spans="1:29" ht="15.75" customHeight="1" x14ac:dyDescent="0.2">
      <c r="A251" s="52"/>
      <c r="B251" s="52"/>
      <c r="C251" s="52"/>
      <c r="D251" s="52"/>
    </row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71">
    <mergeCell ref="B2:D3"/>
    <mergeCell ref="F2:H3"/>
    <mergeCell ref="K2:S3"/>
    <mergeCell ref="F4:F7"/>
    <mergeCell ref="K4:S6"/>
    <mergeCell ref="B5:B13"/>
    <mergeCell ref="K7:L7"/>
    <mergeCell ref="F8:F10"/>
    <mergeCell ref="N8:S8"/>
    <mergeCell ref="K10:K14"/>
    <mergeCell ref="F11:F12"/>
    <mergeCell ref="F13:F14"/>
    <mergeCell ref="B14:B21"/>
    <mergeCell ref="K15:L15"/>
    <mergeCell ref="F16:H17"/>
    <mergeCell ref="K16:Q16"/>
    <mergeCell ref="M30:O30"/>
    <mergeCell ref="K17:P17"/>
    <mergeCell ref="G18:H18"/>
    <mergeCell ref="G19:H19"/>
    <mergeCell ref="G20:H20"/>
    <mergeCell ref="G21:H21"/>
    <mergeCell ref="K18:P18"/>
    <mergeCell ref="P32:Q32"/>
    <mergeCell ref="B22:B29"/>
    <mergeCell ref="F23:H24"/>
    <mergeCell ref="K26:S27"/>
    <mergeCell ref="F25:G25"/>
    <mergeCell ref="F26:G26"/>
    <mergeCell ref="R28:R29"/>
    <mergeCell ref="S28:S29"/>
    <mergeCell ref="F27:G27"/>
    <mergeCell ref="F28:G28"/>
    <mergeCell ref="F29:H30"/>
    <mergeCell ref="B30:B32"/>
    <mergeCell ref="K31:L31"/>
    <mergeCell ref="M31:O31"/>
    <mergeCell ref="P31:Q31"/>
    <mergeCell ref="K30:L30"/>
    <mergeCell ref="P30:Q30"/>
    <mergeCell ref="K28:L29"/>
    <mergeCell ref="M28:O29"/>
    <mergeCell ref="P28:Q29"/>
    <mergeCell ref="B53:D54"/>
    <mergeCell ref="B46:D48"/>
    <mergeCell ref="M34:O34"/>
    <mergeCell ref="P34:Q34"/>
    <mergeCell ref="P38:Q38"/>
    <mergeCell ref="K36:L36"/>
    <mergeCell ref="M36:O36"/>
    <mergeCell ref="P36:Q36"/>
    <mergeCell ref="M33:O33"/>
    <mergeCell ref="P33:Q33"/>
    <mergeCell ref="K32:L32"/>
    <mergeCell ref="M32:O32"/>
    <mergeCell ref="B55:D57"/>
    <mergeCell ref="B58:D60"/>
    <mergeCell ref="K38:L38"/>
    <mergeCell ref="B49:D50"/>
    <mergeCell ref="B51:D52"/>
    <mergeCell ref="B33:B44"/>
    <mergeCell ref="K34:L34"/>
    <mergeCell ref="K33:L33"/>
    <mergeCell ref="K40:S41"/>
    <mergeCell ref="M38:O38"/>
    <mergeCell ref="K35:L35"/>
    <mergeCell ref="M35:O35"/>
    <mergeCell ref="P35:Q35"/>
    <mergeCell ref="K37:L37"/>
    <mergeCell ref="M37:O37"/>
    <mergeCell ref="P37:Q37"/>
  </mergeCells>
  <conditionalFormatting sqref="G18 D25">
    <cfRule type="expression" dxfId="2" priority="3">
      <formula>$D$25&lt;$E$30</formula>
    </cfRule>
  </conditionalFormatting>
  <conditionalFormatting sqref="G19 D27">
    <cfRule type="expression" dxfId="1" priority="2">
      <formula>$D$27&gt;$E$27</formula>
    </cfRule>
  </conditionalFormatting>
  <conditionalFormatting sqref="G21">
    <cfRule type="expression" dxfId="0" priority="1">
      <formula>OR(D6="AZ",D6="ID",D6="NV",D6="OR",D6="MN",D6="UT",D6="ND",D6="NE",D6="VT",D6="SD",D6="AK",D6="HI")</formula>
    </cfRule>
  </conditionalFormatting>
  <dataValidations count="9">
    <dataValidation type="list" allowBlank="1" showErrorMessage="1" sqref="D23" xr:uid="{5BD8F22C-E0D7-414C-BB2A-CB90F65E65CE}">
      <formula1>"Term Rental,Short Term Rental"</formula1>
    </dataValidation>
    <dataValidation type="list" allowBlank="1" showErrorMessage="1" sqref="D13" xr:uid="{0A87CF16-C910-3649-A9BB-B5A777C9EA05}">
      <formula1>"Leased,Unleased"</formula1>
    </dataValidation>
    <dataValidation type="list" allowBlank="1" showErrorMessage="1" sqref="D6" xr:uid="{5D2E19BA-C466-3346-A43E-77342D3D3EEF}">
      <formula1>"AL,AK,AZ,AR,CA,CO,CT,DE,FL,GA,HI,ID,IL,IN,IA,KS,KY,LA,ME,MD,MA,MI,MN,MS,MO,MT,NE,NV,NH,NJ,NM,NY,NC,ND,OH,OK,OR,PA,RI,SC,SD,TN,TX,UT,VT,VA,WA,WV,WI,WY,DC"</formula1>
    </dataValidation>
    <dataValidation type="list" allowBlank="1" sqref="D30" xr:uid="{F2630ABC-A869-4744-B671-CA6593FDEEB4}">
      <formula1>"Yes,No"</formula1>
    </dataValidation>
    <dataValidation allowBlank="1" sqref="D32" xr:uid="{65A7D279-EE3F-7A4F-9332-285EFB147984}"/>
    <dataValidation type="list" allowBlank="1" showErrorMessage="1" sqref="D12" xr:uid="{16F70D0A-D930-B342-90AD-D1C3840F92FE}">
      <formula1>"SFR,TownH,Duplex,Triplex,Fourplex,Condo"</formula1>
    </dataValidation>
    <dataValidation type="list" allowBlank="1" showErrorMessage="1" sqref="D22" xr:uid="{EDEBA9A0-E1E1-4E47-BC15-9FD82D04FD90}">
      <formula1>"Refinance,Acquisition"</formula1>
    </dataValidation>
    <dataValidation type="list" allowBlank="1" sqref="D31" xr:uid="{27505DD7-2D1C-A841-A879-97D9DBA5B194}">
      <formula1>"US Citizen, Foreign National, Permanent Resident"</formula1>
    </dataValidation>
    <dataValidation type="list" allowBlank="1" showInputMessage="1" showErrorMessage="1" sqref="D28" xr:uid="{66ABC035-1C71-1642-BC5F-AD3A9ED8BE51}">
      <formula1>#REF!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ignoredErrors>
    <ignoredError sqref="D38" twoDigitTextYear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32C5FFEE3E3C4CA9497635864735B2" ma:contentTypeVersion="13" ma:contentTypeDescription="Create a new document." ma:contentTypeScope="" ma:versionID="15469e7cda2f6eabbfda14b05614c4eb">
  <xsd:schema xmlns:xsd="http://www.w3.org/2001/XMLSchema" xmlns:xs="http://www.w3.org/2001/XMLSchema" xmlns:p="http://schemas.microsoft.com/office/2006/metadata/properties" xmlns:ns2="875cc411-1428-4bc8-9458-647c990f3b99" xmlns:ns3="e65cf5e8-fe15-4ba9-a67b-00adaea2e0c1" targetNamespace="http://schemas.microsoft.com/office/2006/metadata/properties" ma:root="true" ma:fieldsID="79142776e8f0d469710f51e5dec02daf" ns2:_="" ns3:_="">
    <xsd:import namespace="875cc411-1428-4bc8-9458-647c990f3b99"/>
    <xsd:import namespace="e65cf5e8-fe15-4ba9-a67b-00adaea2e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cc411-1428-4bc8-9458-647c990f3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cf5e8-fe15-4ba9-a67b-00adaea2e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F649CD-5A19-432F-8BE1-438DBC414E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635FF-8E1C-4596-A275-65407746A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cc411-1428-4bc8-9458-647c990f3b99"/>
    <ds:schemaRef ds:uri="e65cf5e8-fe15-4ba9-a67b-00adaea2e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ACC4A6-D8B7-49AB-AA82-D759663385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Valdivia</dc:creator>
  <cp:lastModifiedBy>James  Mowrer</cp:lastModifiedBy>
  <dcterms:created xsi:type="dcterms:W3CDTF">2020-12-03T01:28:21Z</dcterms:created>
  <dcterms:modified xsi:type="dcterms:W3CDTF">2024-08-01T22:12:40Z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0x0101005B32C5FFEE3E3C4CA9497635864735B2</vt:lpwstr>
  </property>
</Properties>
</file>